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defaultThemeVersion="124226"/>
  <mc:AlternateContent xmlns:mc="http://schemas.openxmlformats.org/markup-compatibility/2006">
    <mc:Choice Requires="x15">
      <x15ac:absPath xmlns:x15ac="http://schemas.microsoft.com/office/spreadsheetml/2010/11/ac" url="C:\Users\miss_\AppData\Local\Box\Box Edit\Documents\KjBQ2eo79ESSEUzK9kQbAA==\"/>
    </mc:Choice>
  </mc:AlternateContent>
  <xr:revisionPtr revIDLastSave="0" documentId="13_ncr:1_{760B4BC4-7222-4944-A820-155B300541AE}" xr6:coauthVersionLast="45" xr6:coauthVersionMax="45" xr10:uidLastSave="{00000000-0000-0000-0000-000000000000}"/>
  <workbookProtection workbookPassword="CAC1" lockStructure="1"/>
  <bookViews>
    <workbookView xWindow="-120" yWindow="-120" windowWidth="20730" windowHeight="11160" tabRatio="906" xr2:uid="{00000000-000D-0000-FFFF-FFFF00000000}"/>
  </bookViews>
  <sheets>
    <sheet name="Title Page" sheetId="57" r:id="rId1"/>
    <sheet name="Tool Description" sheetId="29" r:id="rId2"/>
    <sheet name="Tool Instructions" sheetId="12" r:id="rId3"/>
    <sheet name="Getting Started" sheetId="50" r:id="rId4"/>
    <sheet name="Contact Information" sheetId="55" r:id="rId5"/>
    <sheet name="Year 1" sheetId="3" r:id="rId6"/>
    <sheet name="Year 2" sheetId="51" r:id="rId7"/>
    <sheet name="Year 3" sheetId="52" r:id="rId8"/>
    <sheet name="Year 4" sheetId="53" r:id="rId9"/>
    <sheet name="Year 5" sheetId="54" r:id="rId10"/>
    <sheet name="Table - Summary" sheetId="23" r:id="rId11"/>
    <sheet name="Chart - Total MFS Years 1 to 5" sheetId="41" r:id="rId12"/>
    <sheet name="Hidden tab" sheetId="56" state="hidden" r:id="rId13"/>
  </sheet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53" l="1"/>
  <c r="A1" i="52"/>
  <c r="A1" i="51"/>
  <c r="A1" i="3"/>
  <c r="B3" i="56"/>
  <c r="B2" i="56"/>
  <c r="B4" i="56"/>
  <c r="B5" i="56"/>
  <c r="B6" i="56"/>
  <c r="B7" i="56"/>
  <c r="B8" i="56"/>
  <c r="B9" i="56"/>
  <c r="B10" i="56"/>
  <c r="B11" i="56"/>
  <c r="B12" i="56"/>
  <c r="B13" i="56"/>
  <c r="B14" i="56"/>
  <c r="B15" i="56"/>
  <c r="B16" i="56"/>
  <c r="C2" i="56"/>
  <c r="A4" i="23"/>
  <c r="B3" i="23"/>
  <c r="C3" i="23" s="1"/>
  <c r="D3" i="23" s="1"/>
  <c r="E3" i="23" s="1"/>
  <c r="F3" i="23" s="1"/>
  <c r="A27" i="54"/>
  <c r="A25" i="54"/>
  <c r="A11" i="54"/>
  <c r="A1" i="54"/>
  <c r="D25" i="54"/>
  <c r="F19" i="23" s="1"/>
  <c r="D11" i="54"/>
  <c r="D27" i="54" s="1"/>
  <c r="A27" i="53"/>
  <c r="A25" i="53"/>
  <c r="A11" i="53"/>
  <c r="D25" i="53"/>
  <c r="E19" i="23" s="1"/>
  <c r="D11" i="53"/>
  <c r="A27" i="52"/>
  <c r="A25" i="52"/>
  <c r="A11" i="52"/>
  <c r="D25" i="52"/>
  <c r="D19" i="23" s="1"/>
  <c r="D11" i="52"/>
  <c r="A27" i="51"/>
  <c r="A25" i="51"/>
  <c r="A11" i="51"/>
  <c r="D25" i="51"/>
  <c r="C19" i="23" s="1"/>
  <c r="D11" i="51"/>
  <c r="D27" i="51" s="1"/>
  <c r="A25" i="3"/>
  <c r="A11" i="3"/>
  <c r="A27" i="3"/>
  <c r="D25" i="3"/>
  <c r="B19" i="23"/>
  <c r="E18" i="23"/>
  <c r="A8" i="23"/>
  <c r="A1" i="23"/>
  <c r="D11" i="3"/>
  <c r="D27" i="53" l="1"/>
  <c r="A3" i="56"/>
  <c r="C3" i="56" s="1"/>
  <c r="E3" i="56" s="1"/>
  <c r="C23" i="23" s="1"/>
  <c r="C18" i="23"/>
  <c r="D27" i="52"/>
  <c r="D5" i="23" s="1"/>
  <c r="D27" i="3"/>
  <c r="B5" i="23" s="1"/>
  <c r="F20" i="23"/>
  <c r="F5" i="23"/>
  <c r="A17" i="23"/>
  <c r="A21" i="23"/>
  <c r="C5" i="23"/>
  <c r="C20" i="23"/>
  <c r="E5" i="23"/>
  <c r="E20" i="23"/>
  <c r="H2" i="56"/>
  <c r="F22" i="23" s="1"/>
  <c r="G2" i="56"/>
  <c r="E22" i="23" s="1"/>
  <c r="F2" i="56"/>
  <c r="D22" i="23" s="1"/>
  <c r="E2" i="56"/>
  <c r="C22" i="23" s="1"/>
  <c r="D2" i="56"/>
  <c r="B22" i="23" s="1"/>
  <c r="A22" i="23"/>
  <c r="B18" i="23"/>
  <c r="D18" i="23"/>
  <c r="F18" i="23"/>
  <c r="A4" i="56" l="1"/>
  <c r="A5" i="56" s="1"/>
  <c r="A6" i="56" s="1"/>
  <c r="A7" i="56" s="1"/>
  <c r="A8" i="56" s="1"/>
  <c r="A9" i="56" s="1"/>
  <c r="A10" i="56" s="1"/>
  <c r="A11" i="56" s="1"/>
  <c r="A12" i="56" s="1"/>
  <c r="A13" i="56" s="1"/>
  <c r="A14" i="56" s="1"/>
  <c r="A15" i="56" s="1"/>
  <c r="A16" i="56" s="1"/>
  <c r="A23" i="23"/>
  <c r="F3" i="56"/>
  <c r="D23" i="23" s="1"/>
  <c r="G3" i="56"/>
  <c r="E23" i="23" s="1"/>
  <c r="H3" i="56"/>
  <c r="F23" i="23" s="1"/>
  <c r="D3" i="56"/>
  <c r="B23" i="23" s="1"/>
  <c r="D20" i="23"/>
  <c r="B20" i="23"/>
  <c r="F6" i="23"/>
  <c r="F7" i="23" s="1"/>
  <c r="F10" i="23"/>
  <c r="C4" i="56"/>
  <c r="E10" i="23"/>
  <c r="E6" i="23"/>
  <c r="E7" i="23" s="1"/>
  <c r="C6" i="23"/>
  <c r="C7" i="23" s="1"/>
  <c r="C10" i="23"/>
  <c r="B14" i="23"/>
  <c r="B16" i="23" s="1"/>
  <c r="B10" i="23"/>
  <c r="B15" i="23" s="1"/>
  <c r="D10" i="23"/>
  <c r="D6" i="23"/>
  <c r="D7" i="23" s="1"/>
  <c r="D11" i="23" l="1"/>
  <c r="D12" i="23" s="1"/>
  <c r="C6" i="56"/>
  <c r="C15" i="23"/>
  <c r="C7" i="56"/>
  <c r="C13" i="56"/>
  <c r="C14" i="56"/>
  <c r="C11" i="56"/>
  <c r="C10" i="56"/>
  <c r="E10" i="56" s="1"/>
  <c r="C16" i="56"/>
  <c r="C15" i="56"/>
  <c r="C9" i="56"/>
  <c r="D29" i="23" s="1"/>
  <c r="C12" i="56"/>
  <c r="C5" i="56"/>
  <c r="E5" i="56" s="1"/>
  <c r="C25" i="23" s="1"/>
  <c r="C8" i="56"/>
  <c r="E11" i="23"/>
  <c r="E12" i="23" s="1"/>
  <c r="C14" i="23"/>
  <c r="E30" i="23"/>
  <c r="C30" i="23"/>
  <c r="A30" i="23"/>
  <c r="F10" i="56"/>
  <c r="D30" i="23"/>
  <c r="F30" i="23"/>
  <c r="B30" i="23"/>
  <c r="G10" i="56"/>
  <c r="D10" i="56"/>
  <c r="H10" i="56"/>
  <c r="F29" i="23"/>
  <c r="D9" i="56"/>
  <c r="H9" i="56"/>
  <c r="E29" i="23"/>
  <c r="A29" i="23"/>
  <c r="H5" i="56"/>
  <c r="F25" i="23" s="1"/>
  <c r="G5" i="56"/>
  <c r="E25" i="23" s="1"/>
  <c r="F5" i="56"/>
  <c r="D25" i="23" s="1"/>
  <c r="D5" i="56"/>
  <c r="B25" i="23" s="1"/>
  <c r="A25" i="23"/>
  <c r="H7" i="56"/>
  <c r="F27" i="23" s="1"/>
  <c r="G7" i="56"/>
  <c r="E27" i="23" s="1"/>
  <c r="F7" i="56"/>
  <c r="D27" i="23" s="1"/>
  <c r="E7" i="56"/>
  <c r="C27" i="23" s="1"/>
  <c r="D7" i="56"/>
  <c r="B27" i="23" s="1"/>
  <c r="A27" i="23"/>
  <c r="F35" i="23"/>
  <c r="D35" i="23"/>
  <c r="B35" i="23"/>
  <c r="G15" i="56"/>
  <c r="E35" i="23"/>
  <c r="A35" i="23"/>
  <c r="F15" i="56"/>
  <c r="D15" i="56"/>
  <c r="H15" i="56"/>
  <c r="C35" i="23"/>
  <c r="E15" i="56"/>
  <c r="E32" i="23"/>
  <c r="C32" i="23"/>
  <c r="A32" i="23"/>
  <c r="F32" i="23"/>
  <c r="B32" i="23"/>
  <c r="G12" i="56"/>
  <c r="E12" i="56"/>
  <c r="D32" i="23"/>
  <c r="F12" i="56"/>
  <c r="D12" i="56"/>
  <c r="H12" i="56"/>
  <c r="D15" i="23"/>
  <c r="E15" i="23" s="1"/>
  <c r="F15" i="23" s="1"/>
  <c r="C11" i="23"/>
  <c r="C12" i="23" s="1"/>
  <c r="E34" i="23"/>
  <c r="C34" i="23"/>
  <c r="A34" i="23"/>
  <c r="D34" i="23"/>
  <c r="E14" i="56"/>
  <c r="F34" i="23"/>
  <c r="B34" i="23"/>
  <c r="G14" i="56"/>
  <c r="F14" i="56"/>
  <c r="D14" i="56"/>
  <c r="H14" i="56"/>
  <c r="G16" i="56"/>
  <c r="E16" i="56"/>
  <c r="F16" i="56"/>
  <c r="D16" i="56"/>
  <c r="H16" i="56"/>
  <c r="H4" i="56"/>
  <c r="F24" i="23" s="1"/>
  <c r="G4" i="56"/>
  <c r="E24" i="23" s="1"/>
  <c r="F4" i="56"/>
  <c r="D24" i="23" s="1"/>
  <c r="E4" i="56"/>
  <c r="C24" i="23" s="1"/>
  <c r="D4" i="56"/>
  <c r="B24" i="23" s="1"/>
  <c r="A24" i="23"/>
  <c r="H6" i="56"/>
  <c r="F26" i="23" s="1"/>
  <c r="G6" i="56"/>
  <c r="E26" i="23" s="1"/>
  <c r="F6" i="56"/>
  <c r="D26" i="23" s="1"/>
  <c r="E6" i="56"/>
  <c r="C26" i="23" s="1"/>
  <c r="D6" i="56"/>
  <c r="B26" i="23" s="1"/>
  <c r="A26" i="23"/>
  <c r="F31" i="23"/>
  <c r="D31" i="23"/>
  <c r="B31" i="23"/>
  <c r="G11" i="56"/>
  <c r="E31" i="23"/>
  <c r="A31" i="23"/>
  <c r="F11" i="56"/>
  <c r="D11" i="56"/>
  <c r="H11" i="56"/>
  <c r="C31" i="23"/>
  <c r="E11" i="56"/>
  <c r="F11" i="23"/>
  <c r="F12" i="23" s="1"/>
  <c r="E28" i="23"/>
  <c r="C28" i="23"/>
  <c r="A28" i="23"/>
  <c r="F8" i="56"/>
  <c r="F28" i="23"/>
  <c r="B28" i="23"/>
  <c r="G8" i="56"/>
  <c r="E8" i="56"/>
  <c r="D28" i="23"/>
  <c r="D8" i="56"/>
  <c r="H8" i="56"/>
  <c r="F33" i="23"/>
  <c r="D33" i="23"/>
  <c r="B33" i="23"/>
  <c r="G13" i="56"/>
  <c r="C33" i="23"/>
  <c r="F13" i="56"/>
  <c r="D13" i="56"/>
  <c r="H13" i="56"/>
  <c r="E33" i="23"/>
  <c r="A33" i="23"/>
  <c r="E13" i="56"/>
  <c r="C29" i="23" l="1"/>
  <c r="C36" i="23" s="1"/>
  <c r="G9" i="56"/>
  <c r="E9" i="56"/>
  <c r="B29" i="23"/>
  <c r="B36" i="23" s="1"/>
  <c r="F9" i="56"/>
  <c r="D36" i="23"/>
  <c r="F36" i="23"/>
  <c r="E36" i="23"/>
  <c r="C16" i="23"/>
  <c r="D14" i="23"/>
  <c r="D16" i="23" l="1"/>
  <c r="E14" i="23"/>
  <c r="E16" i="23" l="1"/>
  <c r="F14" i="23"/>
  <c r="F16" i="23" s="1"/>
</calcChain>
</file>

<file path=xl/sharedStrings.xml><?xml version="1.0" encoding="utf-8"?>
<sst xmlns="http://schemas.openxmlformats.org/spreadsheetml/2006/main" count="398" uniqueCount="140">
  <si>
    <t>Total</t>
  </si>
  <si>
    <t>Year-to-Year Absolute Change</t>
  </si>
  <si>
    <t>Year-to-Year Percentage Change</t>
  </si>
  <si>
    <t/>
  </si>
  <si>
    <t>Per Pupil</t>
  </si>
  <si>
    <t>MFS Last Met</t>
  </si>
  <si>
    <t>MFS Determinations</t>
  </si>
  <si>
    <t>Description</t>
  </si>
  <si>
    <t>Amount of State Funds</t>
  </si>
  <si>
    <t>Identifier or Budget Code</t>
  </si>
  <si>
    <t>Set Year 1</t>
  </si>
  <si>
    <t>MFS Determination Using Total Amounts</t>
  </si>
  <si>
    <t>MFS Determination Using Per Pupil Amounts</t>
  </si>
  <si>
    <t>MFS Determination Using Either Calculation</t>
  </si>
  <si>
    <t>SEA Office or Division</t>
  </si>
  <si>
    <t>Name</t>
  </si>
  <si>
    <t>Title</t>
  </si>
  <si>
    <t>Phone</t>
  </si>
  <si>
    <t>Email</t>
  </si>
  <si>
    <t>Other State Agency</t>
  </si>
  <si>
    <t>SEA Contact Information</t>
  </si>
  <si>
    <t>Other State Agency Contact Information</t>
  </si>
  <si>
    <t>SEA Funds</t>
  </si>
  <si>
    <t>Other State Agency Funds</t>
  </si>
  <si>
    <t xml:space="preserve">Other State Agency  </t>
  </si>
  <si>
    <t xml:space="preserve">Notes </t>
  </si>
  <si>
    <t>Notes</t>
  </si>
  <si>
    <t>SEA</t>
  </si>
  <si>
    <t>Year(s) of data reported</t>
  </si>
  <si>
    <t>1)  State Fiscal Year (SFY) 1 for this workbook is:</t>
  </si>
  <si>
    <t xml:space="preserve">1)  Enter SFY in Which MFS Was Last Met  Using Total </t>
  </si>
  <si>
    <t>3)  Enter SFY in Which MFS Was Last Met Using Per Pupil Calculation</t>
  </si>
  <si>
    <t xml:space="preserve">Enter Number of Individuals With IEP Here </t>
  </si>
  <si>
    <r>
      <t xml:space="preserve">2)  Enter </t>
    </r>
    <r>
      <rPr>
        <u/>
        <sz val="11"/>
        <color theme="1"/>
        <rFont val="Calibri"/>
        <family val="2"/>
        <scheme val="minor"/>
      </rPr>
      <t>Total</t>
    </r>
    <r>
      <rPr>
        <sz val="11"/>
        <color theme="1"/>
        <rFont val="Calibri"/>
        <family val="2"/>
        <scheme val="minor"/>
      </rPr>
      <t xml:space="preserve"> MFS Amounts for SFY in Which MFS Was Last Met (Cell B7)</t>
    </r>
  </si>
  <si>
    <r>
      <t xml:space="preserve">4)  Enter MFS Amounts </t>
    </r>
    <r>
      <rPr>
        <u/>
        <sz val="11"/>
        <color theme="1"/>
        <rFont val="Calibri"/>
        <family val="2"/>
        <scheme val="minor"/>
      </rPr>
      <t>Per Pupil</t>
    </r>
    <r>
      <rPr>
        <sz val="11"/>
        <color theme="1"/>
        <rFont val="Calibri"/>
        <family val="2"/>
        <scheme val="minor"/>
      </rPr>
      <t xml:space="preserve"> for SFY in Which MFS Was Last Met (Cell B9)</t>
    </r>
  </si>
  <si>
    <t>5)  Enter the Number of Individuals with an IEP for SFY in Which MFS Was Last Met (Cell B9)</t>
  </si>
  <si>
    <t>Helper column</t>
  </si>
  <si>
    <t>List of Other State Agencies</t>
  </si>
  <si>
    <t>List of Unique Agencies</t>
  </si>
  <si>
    <t>Year 1</t>
  </si>
  <si>
    <t>Year 2</t>
  </si>
  <si>
    <t>Year 3</t>
  </si>
  <si>
    <t>Year 4</t>
  </si>
  <si>
    <t>Year 5</t>
  </si>
  <si>
    <t>Division of Financial Administration</t>
  </si>
  <si>
    <t>Division of Curriculum and Instruction</t>
  </si>
  <si>
    <t>School for the Blind</t>
  </si>
  <si>
    <t>John Doe</t>
  </si>
  <si>
    <t>Jane Smith</t>
  </si>
  <si>
    <t>Sally Jones</t>
  </si>
  <si>
    <t>John Smith</t>
  </si>
  <si>
    <t>Chief Financial Officer</t>
  </si>
  <si>
    <t>Director of Curriculum and Instruction</t>
  </si>
  <si>
    <t>Director</t>
  </si>
  <si>
    <t>Department of Mental Health</t>
  </si>
  <si>
    <t>Department of Behavioral Health and Developmental Disabilities</t>
  </si>
  <si>
    <t>Department of Children and Families</t>
  </si>
  <si>
    <t>Department of Corrections</t>
  </si>
  <si>
    <t>Deaf/Blind/Other Low Incidence</t>
  </si>
  <si>
    <t>Department of Health</t>
  </si>
  <si>
    <t>Joe Bates</t>
  </si>
  <si>
    <t>Joan Johnson</t>
  </si>
  <si>
    <t>Samuel Hawthorne</t>
  </si>
  <si>
    <t>George Raft</t>
  </si>
  <si>
    <t>Helen Kelly</t>
  </si>
  <si>
    <t>Florence Nightingale</t>
  </si>
  <si>
    <t>James Cagney</t>
  </si>
  <si>
    <t>Molly Pitcher</t>
  </si>
  <si>
    <t>Financial Administrator</t>
  </si>
  <si>
    <t>Director of Financial Services</t>
  </si>
  <si>
    <t>Fiscal Monitor</t>
  </si>
  <si>
    <t>Financial Director</t>
  </si>
  <si>
    <t>(555) 555-5555</t>
  </si>
  <si>
    <t>(555) 000-5050</t>
  </si>
  <si>
    <t>(555) 555-0505</t>
  </si>
  <si>
    <t>(555) 505-5500</t>
  </si>
  <si>
    <t>(555) 505-5550</t>
  </si>
  <si>
    <t>(555) 550-5000</t>
  </si>
  <si>
    <t>(555) 505-5050</t>
  </si>
  <si>
    <t>(555) 505-0550</t>
  </si>
  <si>
    <t>(555) 555-0550</t>
  </si>
  <si>
    <t>jdoe@whoknows.com</t>
  </si>
  <si>
    <t>jsmith@whoknows.com</t>
  </si>
  <si>
    <t>sjones@whoknows.com</t>
  </si>
  <si>
    <t>jsmith@idontknow.com</t>
  </si>
  <si>
    <t>jbates@idontknow.com</t>
  </si>
  <si>
    <t>jjohnson@idontknow.com</t>
  </si>
  <si>
    <t>shawthorne@idontknow.com</t>
  </si>
  <si>
    <t>graft@idontknow.com</t>
  </si>
  <si>
    <t>hkelly@idontknow.com</t>
  </si>
  <si>
    <t>fnightingale@idontknow.com</t>
  </si>
  <si>
    <t>jcagney@idontknow.com</t>
  </si>
  <si>
    <t>mpitcher@idontknow.com</t>
  </si>
  <si>
    <t>2015-2020</t>
  </si>
  <si>
    <t>2015-2019</t>
  </si>
  <si>
    <t>2015-2017</t>
  </si>
  <si>
    <t>2015-2018</t>
  </si>
  <si>
    <t>2018-2020</t>
  </si>
  <si>
    <t>2019-2020</t>
  </si>
  <si>
    <t>New Director appointed over summer</t>
  </si>
  <si>
    <t>Molly replaced Florence</t>
  </si>
  <si>
    <t>1200 - Subgrantee</t>
  </si>
  <si>
    <t>1250 - Special Education and Related Services</t>
  </si>
  <si>
    <t>1260 - Extended School Year Services</t>
  </si>
  <si>
    <t>1360 - Alternate Assessment</t>
  </si>
  <si>
    <t>1300 - Specially-Designed Instruction</t>
  </si>
  <si>
    <t>1425 - Psychological Services</t>
  </si>
  <si>
    <t>1600 - Vocational Education</t>
  </si>
  <si>
    <t>1650 - Job Coaching</t>
  </si>
  <si>
    <t>1000 - No State Funding Made Available</t>
  </si>
  <si>
    <t>1010 - Total State Funding Made Available</t>
  </si>
  <si>
    <t>1100 - School Health Services</t>
  </si>
  <si>
    <t>Includes medication administration/monitoring/feeding/cleaning trachea tubes/catheterization</t>
  </si>
  <si>
    <t>Behavioral counseling</t>
  </si>
  <si>
    <t>Psychological and behavioral assessments</t>
  </si>
  <si>
    <t>1380 - Orientation &amp; Mobility Services</t>
  </si>
  <si>
    <t>1381 Large-Print Materials</t>
  </si>
  <si>
    <t>Maintenance of State Financial Support (MFS) Data Collection and Reporting Tool</t>
  </si>
  <si>
    <t>To Get Started Please Set Year 1 for this Wookbook and Enter the Year and Amounts for Last Time MFS Was Met</t>
  </si>
  <si>
    <t>Data Entry Column</t>
  </si>
  <si>
    <t>State Fiscal Year 1</t>
  </si>
  <si>
    <t>State Fiscal Year 2</t>
  </si>
  <si>
    <t>State Fiscal Year 3</t>
  </si>
  <si>
    <t>State Fiscal Year 4</t>
  </si>
  <si>
    <t>State Fiscal Year 5</t>
  </si>
  <si>
    <t>Row label</t>
  </si>
  <si>
    <t>Finance Supervisor</t>
  </si>
  <si>
    <t>James replaced George</t>
  </si>
  <si>
    <t>Minimum foundation formula for spec. ed. &amp; related serv. for children with disabilities</t>
  </si>
  <si>
    <t>Special appropriation to offset cost of providing ESY to eligible students</t>
  </si>
  <si>
    <t>Vocational counselors for transition age students with disabilities</t>
  </si>
  <si>
    <t>On site job coaches for students with disabilities</t>
  </si>
  <si>
    <t>1381 - Large-Print Materials</t>
  </si>
  <si>
    <t>Special appropriation to supplement federal funds received to provide large-print materials</t>
  </si>
  <si>
    <t>Special appropriation to expand amount of funds for school for the blind to provide O&amp;M services</t>
  </si>
  <si>
    <t>1340 - Early Identification &amp; Assessment</t>
  </si>
  <si>
    <t>1270 - Specialized Transportation</t>
  </si>
  <si>
    <t>Special appropriation for specialized transportation of students with disabilities as required by IEPs.</t>
  </si>
  <si>
    <t xml:space="preserve">The Center for IDEA Fiscal Reporting helps states improve their capacity to report special education fiscal data. The center is a partnership among WestEd, American Institutes for Research (AIR), Technical Assistance for Excellence in Special Education (TAESE) at Utah State University, and Westat. </t>
  </si>
  <si>
    <t>The contents of this document were developed under a grant from the U.S. Department of Education, #H373F140001. However, these contents do not necessarily represent the policy of the U.S. Department of Education, and you should not assume endorsement by the Federal Government. Project Officer: Matthew Schneer, February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</si>
</sst>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lt;=9999999]###\-####;\(###\)\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1"/>
      <name val="Calibri"/>
      <family val="2"/>
      <scheme val="minor"/>
    </font>
    <font>
      <sz val="8"/>
      <name val="Calibri"/>
      <family val="2"/>
      <scheme val="minor"/>
    </font>
    <font>
      <u/>
      <sz val="11"/>
      <color theme="1"/>
      <name val="Calibri"/>
      <family val="2"/>
      <scheme val="minor"/>
    </font>
    <font>
      <b/>
      <sz val="16"/>
      <color theme="1"/>
      <name val="Calibri"/>
      <family val="2"/>
      <scheme val="minor"/>
    </font>
    <font>
      <u/>
      <sz val="11"/>
      <color theme="10"/>
      <name val="Calibri"/>
      <family val="2"/>
      <scheme val="minor"/>
    </font>
    <font>
      <sz val="11"/>
      <color rgb="FF000000"/>
      <name val="Calibri"/>
      <family val="2"/>
      <scheme val="minor"/>
    </font>
    <font>
      <b/>
      <sz val="11"/>
      <color theme="0"/>
      <name val="Calibri"/>
      <family val="2"/>
      <scheme val="minor"/>
    </font>
    <font>
      <sz val="36"/>
      <color rgb="FF000000"/>
      <name val="Calibri"/>
      <family val="2"/>
      <scheme val="minor"/>
    </font>
    <font>
      <b/>
      <u/>
      <sz val="1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right style="thin">
        <color auto="1"/>
      </right>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cellStyleXfs>
  <cellXfs count="141">
    <xf numFmtId="0" fontId="0" fillId="0" borderId="0" xfId="0"/>
    <xf numFmtId="0" fontId="0" fillId="0" borderId="0" xfId="0" applyAlignment="1">
      <alignment vertical="center"/>
    </xf>
    <xf numFmtId="0" fontId="2" fillId="0" borderId="0" xfId="0" applyFont="1" applyAlignment="1">
      <alignment vertical="center" wrapText="1"/>
    </xf>
    <xf numFmtId="164" fontId="0" fillId="0" borderId="1" xfId="0" applyNumberFormat="1" applyBorder="1" applyAlignment="1">
      <alignment vertical="center"/>
    </xf>
    <xf numFmtId="3" fontId="0" fillId="2" borderId="5" xfId="0" applyNumberForma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1" xfId="0" applyFont="1" applyBorder="1" applyAlignment="1">
      <alignment vertical="center"/>
    </xf>
    <xf numFmtId="3" fontId="0" fillId="2" borderId="1" xfId="0" applyNumberFormat="1" applyFill="1" applyBorder="1" applyAlignment="1" applyProtection="1">
      <alignment horizontal="center" vertical="center" wrapText="1"/>
      <protection locked="0"/>
    </xf>
    <xf numFmtId="0" fontId="0" fillId="4" borderId="1" xfId="0" applyFill="1" applyBorder="1" applyAlignment="1">
      <alignment vertical="center"/>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0" xfId="0" applyFont="1" applyAlignment="1"/>
    <xf numFmtId="0" fontId="0" fillId="4" borderId="12" xfId="0" applyFill="1" applyBorder="1" applyAlignment="1">
      <alignment vertical="center"/>
    </xf>
    <xf numFmtId="165" fontId="0" fillId="0" borderId="12" xfId="3" applyNumberFormat="1" applyFont="1" applyBorder="1" applyAlignment="1">
      <alignment vertical="center"/>
    </xf>
    <xf numFmtId="165" fontId="0" fillId="0" borderId="1" xfId="3" applyNumberFormat="1" applyFont="1" applyBorder="1" applyAlignment="1">
      <alignment vertical="center"/>
    </xf>
    <xf numFmtId="165" fontId="0" fillId="0" borderId="1" xfId="3" applyNumberFormat="1" applyFont="1" applyBorder="1" applyAlignment="1">
      <alignment horizontal="center" vertical="center"/>
    </xf>
    <xf numFmtId="0" fontId="2" fillId="0" borderId="15" xfId="0" applyFont="1" applyBorder="1" applyAlignment="1">
      <alignment horizontal="left" vertical="center" indent="1"/>
    </xf>
    <xf numFmtId="0" fontId="2" fillId="0" borderId="1" xfId="0" applyFont="1" applyBorder="1" applyAlignment="1">
      <alignment horizontal="left" vertical="center" wrapText="1"/>
    </xf>
    <xf numFmtId="44" fontId="0" fillId="0" borderId="0" xfId="1" applyFont="1" applyBorder="1" applyAlignment="1">
      <alignment vertical="center"/>
    </xf>
    <xf numFmtId="44" fontId="0" fillId="0" borderId="4" xfId="0" applyNumberFormat="1" applyBorder="1" applyAlignment="1">
      <alignment vertical="center"/>
    </xf>
    <xf numFmtId="0" fontId="2" fillId="0" borderId="3" xfId="0" applyFont="1" applyBorder="1" applyAlignment="1">
      <alignment horizontal="centerContinuous" vertical="center" wrapText="1"/>
    </xf>
    <xf numFmtId="44" fontId="0" fillId="0" borderId="9" xfId="1" applyFont="1" applyBorder="1" applyAlignment="1">
      <alignment horizontal="centerContinuous" vertical="center"/>
    </xf>
    <xf numFmtId="0" fontId="0" fillId="0" borderId="10" xfId="0" applyBorder="1" applyAlignment="1">
      <alignment horizontal="centerContinuous" vertical="center"/>
    </xf>
    <xf numFmtId="0" fontId="7" fillId="0" borderId="3" xfId="0" applyFont="1" applyBorder="1" applyAlignment="1">
      <alignment horizontal="centerContinuous" vertical="center" wrapText="1"/>
    </xf>
    <xf numFmtId="44" fontId="0" fillId="0" borderId="4" xfId="1" applyFont="1" applyBorder="1" applyAlignment="1">
      <alignment vertical="center"/>
    </xf>
    <xf numFmtId="0" fontId="2" fillId="0" borderId="13" xfId="0" applyFont="1" applyFill="1" applyBorder="1" applyAlignment="1">
      <alignment horizontal="left" vertical="center"/>
    </xf>
    <xf numFmtId="0" fontId="0" fillId="0" borderId="0" xfId="0" applyFill="1" applyAlignment="1">
      <alignment vertical="center"/>
    </xf>
    <xf numFmtId="0" fontId="0" fillId="2" borderId="1" xfId="0" applyFill="1" applyBorder="1"/>
    <xf numFmtId="0" fontId="0" fillId="0" borderId="7" xfId="0" applyBorder="1" applyAlignment="1">
      <alignment horizontal="centerContinuous"/>
    </xf>
    <xf numFmtId="0" fontId="0" fillId="0" borderId="6" xfId="0" applyBorder="1" applyAlignment="1">
      <alignment horizontal="centerContinuous"/>
    </xf>
    <xf numFmtId="0" fontId="0" fillId="0" borderId="7" xfId="0"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Continuous"/>
    </xf>
    <xf numFmtId="44" fontId="0" fillId="0" borderId="10" xfId="1" applyFont="1" applyBorder="1" applyAlignment="1">
      <alignment horizontal="centerContinuous" vertical="center"/>
    </xf>
    <xf numFmtId="0" fontId="0" fillId="0" borderId="20" xfId="0" applyBorder="1" applyAlignment="1">
      <alignment horizontal="centerContinuous" vertical="center"/>
    </xf>
    <xf numFmtId="0" fontId="2" fillId="0" borderId="10" xfId="0" applyFont="1" applyBorder="1" applyAlignment="1">
      <alignment horizontal="centerContinuous" vertical="center" wrapText="1"/>
    </xf>
    <xf numFmtId="44" fontId="0" fillId="0" borderId="9" xfId="1" applyFont="1" applyBorder="1" applyAlignment="1">
      <alignment vertical="center"/>
    </xf>
    <xf numFmtId="0" fontId="8" fillId="2" borderId="1" xfId="5" applyFill="1" applyBorder="1"/>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vertical="center" wrapText="1"/>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2" fillId="0" borderId="8" xfId="0" applyFont="1" applyBorder="1" applyAlignment="1">
      <alignment horizontal="left" vertical="center" indent="2"/>
    </xf>
    <xf numFmtId="0" fontId="2" fillId="0" borderId="1" xfId="0" applyFont="1" applyBorder="1" applyAlignment="1">
      <alignment horizontal="left" vertical="center" indent="2"/>
    </xf>
    <xf numFmtId="44" fontId="0" fillId="0" borderId="1" xfId="0" applyNumberFormat="1" applyBorder="1" applyAlignment="1">
      <alignment vertical="center"/>
    </xf>
    <xf numFmtId="0" fontId="0" fillId="0" borderId="7" xfId="0" applyBorder="1" applyAlignment="1">
      <alignment horizontal="centerContinuous" wrapText="1"/>
    </xf>
    <xf numFmtId="0" fontId="0" fillId="0" borderId="0" xfId="0" applyAlignment="1">
      <alignment wrapText="1"/>
    </xf>
    <xf numFmtId="0" fontId="2" fillId="3" borderId="24" xfId="0" applyFont="1" applyFill="1" applyBorder="1" applyAlignment="1" applyProtection="1"/>
    <xf numFmtId="0" fontId="0" fillId="2" borderId="6" xfId="0" applyFill="1" applyBorder="1" applyAlignment="1" applyProtection="1">
      <alignment horizontal="left" vertical="center"/>
      <protection locked="0"/>
    </xf>
    <xf numFmtId="1" fontId="0" fillId="2" borderId="1" xfId="1" applyNumberFormat="1" applyFont="1" applyFill="1" applyBorder="1" applyAlignment="1" applyProtection="1">
      <alignment horizontal="left" vertical="center" wrapText="1"/>
      <protection locked="0"/>
    </xf>
    <xf numFmtId="0" fontId="0" fillId="2" borderId="22" xfId="0" applyFill="1" applyBorder="1" applyAlignment="1" applyProtection="1">
      <alignment horizontal="left" vertical="center"/>
      <protection locked="0"/>
    </xf>
    <xf numFmtId="0" fontId="0" fillId="2" borderId="1" xfId="0" applyFill="1" applyBorder="1" applyAlignment="1">
      <alignment horizontal="left" wrapText="1"/>
    </xf>
    <xf numFmtId="0" fontId="0" fillId="0" borderId="0" xfId="0" applyAlignment="1">
      <alignment horizontal="left" wrapText="1"/>
    </xf>
    <xf numFmtId="0" fontId="2" fillId="3" borderId="5" xfId="0" applyFont="1" applyFill="1" applyBorder="1" applyAlignment="1" applyProtection="1">
      <protection locked="0"/>
    </xf>
    <xf numFmtId="0" fontId="2" fillId="3" borderId="6" xfId="0" applyFont="1" applyFill="1" applyBorder="1" applyAlignment="1" applyProtection="1">
      <protection locked="0"/>
    </xf>
    <xf numFmtId="0" fontId="0" fillId="2" borderId="16"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0" borderId="0" xfId="0" applyAlignment="1" applyProtection="1">
      <alignment vertical="center"/>
      <protection locked="0"/>
    </xf>
    <xf numFmtId="0" fontId="0" fillId="0" borderId="19" xfId="0" applyBorder="1" applyAlignment="1" applyProtection="1">
      <alignment horizontal="centerContinuous" vertical="center"/>
      <protection locked="0"/>
    </xf>
    <xf numFmtId="164" fontId="0" fillId="2" borderId="1" xfId="2" applyNumberFormat="1" applyFont="1" applyFill="1" applyBorder="1" applyAlignment="1" applyProtection="1">
      <alignment horizontal="center" vertical="center" wrapText="1"/>
      <protection locked="0"/>
    </xf>
    <xf numFmtId="164" fontId="0" fillId="2" borderId="1" xfId="1" applyNumberFormat="1" applyFont="1" applyFill="1" applyBorder="1" applyAlignment="1" applyProtection="1">
      <alignment horizontal="center" vertical="center" wrapText="1"/>
      <protection locked="0"/>
    </xf>
    <xf numFmtId="164" fontId="0" fillId="2" borderId="29" xfId="1" applyNumberFormat="1" applyFont="1" applyFill="1" applyBorder="1" applyAlignment="1" applyProtection="1">
      <alignment horizontal="center" vertical="center" wrapText="1"/>
      <protection locked="0"/>
    </xf>
    <xf numFmtId="0" fontId="3" fillId="0" borderId="10" xfId="0" applyFont="1" applyBorder="1" applyAlignment="1">
      <alignment horizontal="centerContinuous" vertical="center"/>
    </xf>
    <xf numFmtId="0" fontId="3" fillId="0" borderId="18" xfId="0" applyFont="1" applyBorder="1" applyAlignment="1">
      <alignment horizontal="left" vertical="center" indent="20"/>
    </xf>
    <xf numFmtId="0" fontId="2" fillId="0" borderId="0" xfId="0" applyFont="1"/>
    <xf numFmtId="0" fontId="0" fillId="0" borderId="0" xfId="0" applyFont="1"/>
    <xf numFmtId="0" fontId="9" fillId="0" borderId="0" xfId="0" applyFont="1"/>
    <xf numFmtId="166" fontId="9" fillId="0" borderId="0" xfId="2" applyNumberFormat="1" applyFont="1"/>
    <xf numFmtId="0" fontId="0" fillId="0" borderId="1" xfId="0" applyBorder="1" applyAlignment="1">
      <alignment vertical="center"/>
    </xf>
    <xf numFmtId="44" fontId="0" fillId="0" borderId="1" xfId="1" applyFont="1" applyBorder="1" applyAlignment="1">
      <alignment vertical="center"/>
    </xf>
    <xf numFmtId="0" fontId="0" fillId="2" borderId="1" xfId="0" applyFill="1" applyBorder="1" applyAlignment="1">
      <alignment horizontal="right"/>
    </xf>
    <xf numFmtId="167" fontId="0" fillId="2" borderId="1" xfId="0" applyNumberFormat="1" applyFill="1" applyBorder="1" applyAlignment="1">
      <alignment horizontal="right"/>
    </xf>
    <xf numFmtId="0" fontId="0" fillId="0" borderId="0" xfId="0" applyAlignment="1">
      <alignment horizontal="right"/>
    </xf>
    <xf numFmtId="0" fontId="0" fillId="2" borderId="1" xfId="0" applyFill="1" applyBorder="1" applyAlignment="1">
      <alignment horizontal="right" wrapText="1"/>
    </xf>
    <xf numFmtId="0" fontId="0" fillId="0" borderId="19" xfId="0" applyNumberFormat="1" applyBorder="1" applyAlignment="1" applyProtection="1">
      <alignment horizontal="centerContinuous" vertical="center"/>
      <protection locked="0"/>
    </xf>
    <xf numFmtId="0" fontId="0" fillId="0" borderId="0" xfId="0" applyNumberFormat="1" applyAlignment="1" applyProtection="1">
      <alignment vertical="center"/>
      <protection locked="0"/>
    </xf>
    <xf numFmtId="0" fontId="0" fillId="2" borderId="27" xfId="2" applyNumberFormat="1" applyFont="1" applyFill="1" applyBorder="1" applyAlignment="1" applyProtection="1">
      <alignment horizontal="left" vertical="center" wrapText="1"/>
      <protection locked="0"/>
    </xf>
    <xf numFmtId="0" fontId="0" fillId="2" borderId="27" xfId="1" applyNumberFormat="1" applyFont="1" applyFill="1" applyBorder="1" applyAlignment="1" applyProtection="1">
      <alignment horizontal="left" vertical="center" wrapText="1"/>
      <protection locked="0"/>
    </xf>
    <xf numFmtId="0" fontId="0" fillId="2" borderId="28" xfId="1" applyNumberFormat="1" applyFont="1" applyFill="1" applyBorder="1" applyAlignment="1" applyProtection="1">
      <alignment horizontal="left" vertical="center" wrapText="1"/>
      <protection locked="0"/>
    </xf>
    <xf numFmtId="0" fontId="0" fillId="2" borderId="30" xfId="1" applyNumberFormat="1" applyFont="1" applyFill="1" applyBorder="1" applyAlignment="1" applyProtection="1">
      <alignment horizontal="left" vertical="center" wrapText="1"/>
      <protection locked="0"/>
    </xf>
    <xf numFmtId="164" fontId="0" fillId="2" borderId="27" xfId="1" applyNumberFormat="1" applyFont="1" applyFill="1" applyBorder="1" applyAlignment="1" applyProtection="1">
      <alignment horizontal="left" vertical="center" wrapText="1"/>
      <protection locked="0"/>
    </xf>
    <xf numFmtId="164" fontId="0" fillId="2" borderId="28" xfId="1" applyNumberFormat="1" applyFont="1" applyFill="1" applyBorder="1" applyAlignment="1" applyProtection="1">
      <alignment horizontal="left" vertical="center" wrapText="1"/>
      <protection locked="0"/>
    </xf>
    <xf numFmtId="164" fontId="0" fillId="2" borderId="30" xfId="1" applyNumberFormat="1" applyFont="1" applyFill="1" applyBorder="1" applyAlignment="1" applyProtection="1">
      <alignment horizontal="left" vertical="center" wrapText="1"/>
      <protection locked="0"/>
    </xf>
    <xf numFmtId="0" fontId="11" fillId="0" borderId="0" xfId="0" applyFont="1" applyAlignment="1">
      <alignment vertical="top" wrapText="1"/>
    </xf>
    <xf numFmtId="0" fontId="0" fillId="2" borderId="5" xfId="0" applyFill="1" applyBorder="1" applyProtection="1">
      <protection locked="0"/>
    </xf>
    <xf numFmtId="164" fontId="0" fillId="2" borderId="5" xfId="1" applyNumberFormat="1" applyFont="1" applyFill="1" applyBorder="1" applyAlignment="1" applyProtection="1">
      <alignment vertical="center"/>
      <protection locked="0"/>
    </xf>
    <xf numFmtId="166" fontId="0" fillId="2" borderId="23" xfId="2" applyNumberFormat="1" applyFont="1" applyFill="1" applyBorder="1" applyProtection="1">
      <protection locked="0"/>
    </xf>
    <xf numFmtId="0" fontId="6" fillId="0" borderId="32" xfId="0" applyFont="1" applyBorder="1" applyAlignment="1" applyProtection="1"/>
    <xf numFmtId="0" fontId="12" fillId="5" borderId="25" xfId="0" applyFont="1" applyFill="1" applyBorder="1" applyAlignment="1"/>
    <xf numFmtId="0" fontId="0" fillId="0" borderId="22" xfId="0" applyBorder="1" applyProtection="1"/>
    <xf numFmtId="0" fontId="0" fillId="2" borderId="23" xfId="0" applyFill="1" applyBorder="1" applyProtection="1">
      <protection locked="0"/>
    </xf>
    <xf numFmtId="0" fontId="2" fillId="3" borderId="13" xfId="0" applyFont="1" applyFill="1" applyBorder="1" applyAlignment="1" applyProtection="1">
      <protection locked="0"/>
    </xf>
    <xf numFmtId="0" fontId="0" fillId="0" borderId="6" xfId="0" applyBorder="1" applyProtection="1"/>
    <xf numFmtId="0" fontId="0" fillId="2" borderId="6" xfId="0" applyFill="1" applyBorder="1"/>
    <xf numFmtId="0" fontId="0" fillId="2" borderId="5" xfId="0" applyFill="1" applyBorder="1" applyAlignment="1">
      <alignment wrapText="1"/>
    </xf>
    <xf numFmtId="0" fontId="0" fillId="2" borderId="22" xfId="0" applyFill="1" applyBorder="1"/>
    <xf numFmtId="0" fontId="0" fillId="2" borderId="12" xfId="0" applyFill="1" applyBorder="1"/>
    <xf numFmtId="167" fontId="0" fillId="2" borderId="12" xfId="0" applyNumberFormat="1" applyFill="1" applyBorder="1" applyAlignment="1">
      <alignment horizontal="right"/>
    </xf>
    <xf numFmtId="0" fontId="0" fillId="2" borderId="12" xfId="0" applyFill="1" applyBorder="1" applyAlignment="1">
      <alignment horizontal="left" wrapText="1"/>
    </xf>
    <xf numFmtId="0" fontId="0" fillId="2" borderId="23" xfId="0" applyFill="1" applyBorder="1" applyAlignment="1">
      <alignment wrapText="1"/>
    </xf>
    <xf numFmtId="0" fontId="13" fillId="5" borderId="32" xfId="0" applyFont="1" applyFill="1" applyBorder="1"/>
    <xf numFmtId="0" fontId="13" fillId="5" borderId="8" xfId="0" applyFont="1" applyFill="1" applyBorder="1"/>
    <xf numFmtId="0" fontId="13" fillId="5" borderId="8" xfId="0" applyFont="1" applyFill="1" applyBorder="1" applyAlignment="1">
      <alignment wrapText="1"/>
    </xf>
    <xf numFmtId="0" fontId="13" fillId="5" borderId="25" xfId="0" applyFont="1" applyFill="1" applyBorder="1"/>
    <xf numFmtId="0" fontId="14" fillId="5" borderId="0" xfId="0" applyFont="1" applyFill="1"/>
    <xf numFmtId="0" fontId="13" fillId="5" borderId="8" xfId="0" applyFont="1" applyFill="1" applyBorder="1" applyAlignment="1">
      <alignment horizontal="right"/>
    </xf>
    <xf numFmtId="0" fontId="13" fillId="5" borderId="8" xfId="0" applyFont="1" applyFill="1" applyBorder="1" applyAlignment="1">
      <alignment horizontal="left" wrapText="1"/>
    </xf>
    <xf numFmtId="0" fontId="3" fillId="0" borderId="33" xfId="0" applyFont="1" applyBorder="1" applyAlignment="1">
      <alignment horizontal="centerContinuous" vertical="center" wrapText="1"/>
    </xf>
    <xf numFmtId="0" fontId="0" fillId="0" borderId="0" xfId="0" applyBorder="1" applyAlignment="1">
      <alignment horizontal="centerContinuous" vertical="center"/>
    </xf>
    <xf numFmtId="0" fontId="3" fillId="0" borderId="0" xfId="0" applyFont="1" applyBorder="1" applyAlignment="1">
      <alignment horizontal="centerContinuous" vertical="center" wrapText="1"/>
    </xf>
    <xf numFmtId="0" fontId="3" fillId="0" borderId="34" xfId="0" applyFont="1" applyBorder="1" applyAlignment="1">
      <alignment horizontal="centerContinuous" vertical="center" wrapText="1"/>
    </xf>
    <xf numFmtId="0" fontId="0" fillId="0" borderId="26" xfId="0" applyNumberFormat="1" applyBorder="1" applyAlignment="1" applyProtection="1">
      <alignment vertical="center"/>
      <protection locked="0"/>
    </xf>
    <xf numFmtId="0" fontId="13" fillId="5" borderId="17" xfId="0" applyFont="1" applyFill="1" applyBorder="1" applyAlignment="1" applyProtection="1">
      <alignment vertical="center"/>
      <protection locked="0"/>
    </xf>
    <xf numFmtId="0" fontId="13" fillId="5" borderId="13"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3" fillId="5" borderId="26" xfId="0" applyNumberFormat="1" applyFont="1" applyFill="1" applyBorder="1" applyAlignment="1" applyProtection="1">
      <alignment horizontal="center" vertical="center" wrapText="1"/>
      <protection locked="0"/>
    </xf>
    <xf numFmtId="0" fontId="14" fillId="5" borderId="0" xfId="0" applyFont="1" applyFill="1" applyAlignment="1" applyProtection="1">
      <alignment vertical="center"/>
      <protection locked="0"/>
    </xf>
    <xf numFmtId="0" fontId="3" fillId="0" borderId="35" xfId="0" applyFont="1" applyBorder="1" applyAlignment="1">
      <alignment horizontal="centerContinuous" vertical="center" wrapText="1"/>
    </xf>
    <xf numFmtId="0" fontId="2" fillId="0" borderId="34" xfId="0" applyFont="1" applyBorder="1" applyAlignment="1">
      <alignment horizontal="centerContinuous" vertical="center" wrapText="1"/>
    </xf>
    <xf numFmtId="44" fontId="0" fillId="0" borderId="34" xfId="1" applyFont="1" applyBorder="1" applyAlignment="1">
      <alignment horizontal="centerContinuous" vertical="center"/>
    </xf>
    <xf numFmtId="0" fontId="0" fillId="0" borderId="36" xfId="0" applyNumberFormat="1" applyBorder="1" applyAlignment="1" applyProtection="1">
      <alignment vertical="center"/>
      <protection locked="0"/>
    </xf>
    <xf numFmtId="0" fontId="13" fillId="5" borderId="12" xfId="0" applyFont="1" applyFill="1" applyBorder="1" applyAlignment="1" applyProtection="1">
      <alignment horizontal="center" vertical="center" wrapText="1"/>
      <protection locked="0"/>
    </xf>
    <xf numFmtId="0" fontId="0" fillId="0" borderId="36" xfId="0" applyBorder="1" applyAlignment="1" applyProtection="1">
      <alignment vertical="center"/>
      <protection locked="0"/>
    </xf>
    <xf numFmtId="0" fontId="13" fillId="5" borderId="26" xfId="0" applyFont="1" applyFill="1" applyBorder="1" applyAlignment="1" applyProtection="1">
      <alignment horizontal="center" vertical="center" wrapText="1"/>
      <protection locked="0"/>
    </xf>
    <xf numFmtId="0" fontId="2" fillId="0" borderId="23"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12" xfId="0" applyFont="1" applyBorder="1" applyAlignment="1">
      <alignment vertical="center"/>
    </xf>
    <xf numFmtId="44" fontId="0" fillId="0" borderId="12" xfId="1" applyFont="1" applyBorder="1" applyAlignment="1">
      <alignment vertical="center"/>
    </xf>
    <xf numFmtId="0" fontId="13" fillId="5" borderId="23" xfId="0" applyFont="1" applyFill="1" applyBorder="1" applyAlignment="1">
      <alignment horizontal="center" vertical="center" wrapText="1"/>
    </xf>
    <xf numFmtId="0" fontId="13" fillId="5" borderId="0" xfId="0" applyFont="1" applyFill="1" applyAlignment="1">
      <alignment vertical="center" wrapText="1"/>
    </xf>
    <xf numFmtId="0" fontId="14" fillId="5" borderId="0" xfId="0" applyFont="1" applyFill="1" applyAlignment="1">
      <alignment vertical="center"/>
    </xf>
    <xf numFmtId="0" fontId="10" fillId="5" borderId="32" xfId="0" applyFont="1" applyFill="1" applyBorder="1" applyAlignment="1">
      <alignment horizontal="center" vertical="center" wrapText="1"/>
    </xf>
    <xf numFmtId="0" fontId="2" fillId="5" borderId="1" xfId="0" applyFont="1" applyFill="1" applyBorder="1" applyAlignment="1" applyProtection="1">
      <alignment horizontal="left"/>
    </xf>
    <xf numFmtId="0" fontId="15" fillId="0" borderId="0" xfId="0" applyFont="1" applyAlignment="1">
      <alignment vertical="center" wrapText="1"/>
    </xf>
    <xf numFmtId="0" fontId="16" fillId="0" borderId="0" xfId="0" applyFont="1" applyAlignment="1">
      <alignment vertical="center" wrapText="1"/>
    </xf>
  </cellXfs>
  <cellStyles count="6">
    <cellStyle name="Comma" xfId="2" builtinId="3"/>
    <cellStyle name="Currency" xfId="1" builtinId="4"/>
    <cellStyle name="Followed Hyperlink" xfId="4" builtinId="9" hidden="1"/>
    <cellStyle name="Hyperlink" xfId="5" builtinId="8"/>
    <cellStyle name="Normal" xfId="0" builtinId="0"/>
    <cellStyle name="Percent" xfId="3" builtinId="5"/>
  </cellStyles>
  <dxfs count="112">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ttom style="thin">
          <color auto="1"/>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6"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6"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horizontal/>
      </border>
      <protection locked="0" hidden="0"/>
    </dxf>
    <dxf>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vertical/>
        <horizontal/>
      </border>
      <protection locked="0" hidden="0"/>
    </dxf>
    <dxf>
      <border outline="0">
        <top style="thin">
          <color auto="1"/>
        </top>
      </border>
    </dxf>
    <dxf>
      <font>
        <strike val="0"/>
        <outline val="0"/>
        <shadow val="0"/>
        <u val="none"/>
        <vertAlign val="baseline"/>
        <sz val="11"/>
        <color auto="1"/>
        <name val="Calibri"/>
        <scheme val="minor"/>
      </font>
      <fill>
        <patternFill patternType="solid">
          <fgColor indexed="64"/>
          <bgColor theme="0"/>
        </patternFill>
      </fill>
    </dxf>
    <dxf>
      <fill>
        <patternFill patternType="solid">
          <fgColor indexed="64"/>
          <bgColor theme="6" tint="0.79998168889431442"/>
        </patternFill>
      </fill>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6" tint="0.79998168889431442"/>
        </patternFill>
      </fill>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numFmt numFmtId="167" formatCode="[&lt;=9999999]###\-####;\(###\)\ ###\-####"/>
      <fill>
        <patternFill patternType="solid">
          <fgColor indexed="64"/>
          <bgColor theme="6" tint="0.79998168889431442"/>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dxf>
    <dxf>
      <fill>
        <patternFill patternType="solid">
          <fgColor indexed="64"/>
          <bgColor theme="6" tint="0.79998168889431442"/>
        </patternFill>
      </fill>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6" tint="0.79998168889431442"/>
        </patternFill>
      </fill>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numFmt numFmtId="167" formatCode="[&lt;=9999999]###\-####;\(###\)\ ###\-####"/>
      <fill>
        <patternFill patternType="solid">
          <fgColor indexed="64"/>
          <bgColor theme="6" tint="0.79998168889431442"/>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6" tint="0.79998168889431442"/>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6"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C0006"/>
      <color rgb="FFFFC7CE"/>
      <color rgb="FFFF69CD"/>
      <color rgb="FFFF9999"/>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 Summary'!$A$4</c:f>
          <c:strCache>
            <c:ptCount val="1"/>
            <c:pt idx="0">
              <c:v>Total Maintenance of State Financial Support (MFS) Amounts for State Fiscal Years 2016-2020</c:v>
            </c:pt>
          </c:strCache>
        </c:strRef>
      </c:tx>
      <c:overlay val="0"/>
    </c:title>
    <c:autoTitleDeleted val="0"/>
    <c:plotArea>
      <c:layout/>
      <c:barChart>
        <c:barDir val="col"/>
        <c:grouping val="stacked"/>
        <c:varyColors val="0"/>
        <c:ser>
          <c:idx val="0"/>
          <c:order val="0"/>
          <c:tx>
            <c:strRef>
              <c:f>'Table - Summary'!$A$18</c:f>
              <c:strCache>
                <c:ptCount val="1"/>
                <c:pt idx="0">
                  <c:v>SEA</c:v>
                </c:pt>
              </c:strCache>
            </c:strRef>
          </c:tx>
          <c:invertIfNegative val="0"/>
          <c:dLbls>
            <c:numFmt formatCode="&quot;$&quot;#,##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 Summary'!$B$3:$F$3</c:f>
              <c:numCache>
                <c:formatCode>General</c:formatCode>
                <c:ptCount val="5"/>
                <c:pt idx="0">
                  <c:v>2016</c:v>
                </c:pt>
                <c:pt idx="1">
                  <c:v>2017</c:v>
                </c:pt>
                <c:pt idx="2">
                  <c:v>2018</c:v>
                </c:pt>
                <c:pt idx="3">
                  <c:v>2019</c:v>
                </c:pt>
                <c:pt idx="4">
                  <c:v>2020</c:v>
                </c:pt>
              </c:numCache>
            </c:numRef>
          </c:cat>
          <c:val>
            <c:numRef>
              <c:f>'Table - Summary'!$B$18:$F$18</c:f>
              <c:numCache>
                <c:formatCode>_("$"* #,##0.00_);_("$"* \(#,##0.00\);_("$"* "-"??_);_(@_)</c:formatCode>
                <c:ptCount val="5"/>
                <c:pt idx="0">
                  <c:v>103104432</c:v>
                </c:pt>
                <c:pt idx="1">
                  <c:v>107108294</c:v>
                </c:pt>
                <c:pt idx="2">
                  <c:v>107432335</c:v>
                </c:pt>
                <c:pt idx="3">
                  <c:v>107432335</c:v>
                </c:pt>
                <c:pt idx="4">
                  <c:v>109875543</c:v>
                </c:pt>
              </c:numCache>
            </c:numRef>
          </c:val>
          <c:extLst>
            <c:ext xmlns:c16="http://schemas.microsoft.com/office/drawing/2014/chart" uri="{C3380CC4-5D6E-409C-BE32-E72D297353CC}">
              <c16:uniqueId val="{00000000-5E87-45CB-8BCF-638545BE3C55}"/>
            </c:ext>
          </c:extLst>
        </c:ser>
        <c:ser>
          <c:idx val="1"/>
          <c:order val="1"/>
          <c:tx>
            <c:strRef>
              <c:f>'Table - Summary'!$A$19</c:f>
              <c:strCache>
                <c:ptCount val="1"/>
                <c:pt idx="0">
                  <c:v>Other State Agency</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 Summary'!$B$3:$F$3</c:f>
              <c:numCache>
                <c:formatCode>General</c:formatCode>
                <c:ptCount val="5"/>
                <c:pt idx="0">
                  <c:v>2016</c:v>
                </c:pt>
                <c:pt idx="1">
                  <c:v>2017</c:v>
                </c:pt>
                <c:pt idx="2">
                  <c:v>2018</c:v>
                </c:pt>
                <c:pt idx="3">
                  <c:v>2019</c:v>
                </c:pt>
                <c:pt idx="4">
                  <c:v>2020</c:v>
                </c:pt>
              </c:numCache>
            </c:numRef>
          </c:cat>
          <c:val>
            <c:numRef>
              <c:f>'Table - Summary'!$B$19:$F$19</c:f>
              <c:numCache>
                <c:formatCode>_("$"* #,##0.00_);_("$"* \(#,##0.00\);_("$"* "-"??_);_(@_)</c:formatCode>
                <c:ptCount val="5"/>
                <c:pt idx="0">
                  <c:v>9724500</c:v>
                </c:pt>
                <c:pt idx="1">
                  <c:v>9724500</c:v>
                </c:pt>
                <c:pt idx="2">
                  <c:v>9724500</c:v>
                </c:pt>
                <c:pt idx="3">
                  <c:v>9724500</c:v>
                </c:pt>
                <c:pt idx="4">
                  <c:v>9724500</c:v>
                </c:pt>
              </c:numCache>
            </c:numRef>
          </c:val>
          <c:extLst>
            <c:ext xmlns:c16="http://schemas.microsoft.com/office/drawing/2014/chart" uri="{C3380CC4-5D6E-409C-BE32-E72D297353CC}">
              <c16:uniqueId val="{00000001-5E87-45CB-8BCF-638545BE3C55}"/>
            </c:ext>
          </c:extLst>
        </c:ser>
        <c:dLbls>
          <c:showLegendKey val="0"/>
          <c:showVal val="0"/>
          <c:showCatName val="0"/>
          <c:showSerName val="0"/>
          <c:showPercent val="0"/>
          <c:showBubbleSize val="0"/>
        </c:dLbls>
        <c:gapWidth val="10"/>
        <c:overlap val="100"/>
        <c:axId val="110994944"/>
        <c:axId val="110996480"/>
      </c:barChart>
      <c:catAx>
        <c:axId val="110994944"/>
        <c:scaling>
          <c:orientation val="minMax"/>
        </c:scaling>
        <c:delete val="0"/>
        <c:axPos val="b"/>
        <c:numFmt formatCode="General" sourceLinked="0"/>
        <c:majorTickMark val="out"/>
        <c:minorTickMark val="none"/>
        <c:tickLblPos val="nextTo"/>
        <c:crossAx val="110996480"/>
        <c:crosses val="autoZero"/>
        <c:auto val="1"/>
        <c:lblAlgn val="ctr"/>
        <c:lblOffset val="100"/>
        <c:noMultiLvlLbl val="0"/>
      </c:catAx>
      <c:valAx>
        <c:axId val="110996480"/>
        <c:scaling>
          <c:orientation val="minMax"/>
        </c:scaling>
        <c:delete val="0"/>
        <c:axPos val="l"/>
        <c:majorGridlines/>
        <c:numFmt formatCode="&quot;$&quot;#,##0" sourceLinked="0"/>
        <c:majorTickMark val="out"/>
        <c:minorTickMark val="none"/>
        <c:tickLblPos val="nextTo"/>
        <c:crossAx val="11099494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theme="4" tint="0.59999389629810485"/>
  </sheetPr>
  <sheetViews>
    <sheetView zoomScale="8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5053965</xdr:colOff>
      <xdr:row>0</xdr:row>
      <xdr:rowOff>1977390</xdr:rowOff>
    </xdr:from>
    <xdr:to>
      <xdr:col>0</xdr:col>
      <xdr:colOff>6630942</xdr:colOff>
      <xdr:row>0</xdr:row>
      <xdr:rowOff>2617470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5053965" y="1977390"/>
          <a:ext cx="1576977"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xdr:colOff>
      <xdr:row>0</xdr:row>
      <xdr:rowOff>1</xdr:rowOff>
    </xdr:from>
    <xdr:to>
      <xdr:col>12</xdr:col>
      <xdr:colOff>599598</xdr:colOff>
      <xdr:row>29</xdr:row>
      <xdr:rowOff>152400</xdr:rowOff>
    </xdr:to>
    <xdr:sp macro="" textlink="">
      <xdr:nvSpPr>
        <xdr:cNvPr id="2" name="TextBox 1" descr="This tool description is also available on the website as a Word document." title="Tool Description">
          <a:extLst>
            <a:ext uri="{FF2B5EF4-FFF2-40B4-BE49-F238E27FC236}">
              <a16:creationId xmlns:a16="http://schemas.microsoft.com/office/drawing/2014/main" id="{00000000-0008-0000-0100-000002000000}"/>
            </a:ext>
          </a:extLst>
        </xdr:cNvPr>
        <xdr:cNvSpPr txBox="1"/>
      </xdr:nvSpPr>
      <xdr:spPr>
        <a:xfrm>
          <a:off x="2" y="1"/>
          <a:ext cx="7823356" cy="5463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100" b="1">
              <a:solidFill>
                <a:srgbClr val="000000"/>
              </a:solidFill>
              <a:effectLst/>
              <a:latin typeface="+mn-lt"/>
              <a:ea typeface="+mn-ea"/>
              <a:cs typeface="+mn-cs"/>
            </a:rPr>
            <a:t>Maintenance of State Financial Support (MFS)</a:t>
          </a:r>
          <a:endParaRPr lang="en-US" sz="1200">
            <a:effectLst/>
            <a:latin typeface="Times New Roman"/>
            <a:ea typeface="Calibri"/>
            <a:cs typeface="Times New Roman"/>
          </a:endParaRPr>
        </a:p>
        <a:p>
          <a:pPr marL="0" marR="0" algn="ctr">
            <a:spcBef>
              <a:spcPts val="0"/>
            </a:spcBef>
            <a:spcAft>
              <a:spcPts val="0"/>
            </a:spcAft>
          </a:pPr>
          <a:r>
            <a:rPr lang="en-US" sz="1100" b="1">
              <a:solidFill>
                <a:srgbClr val="000000"/>
              </a:solidFill>
              <a:effectLst/>
              <a:latin typeface="+mn-lt"/>
              <a:ea typeface="+mn-ea"/>
              <a:cs typeface="+mn-cs"/>
            </a:rPr>
            <a:t>Data Collection and Reporting Tool </a:t>
          </a:r>
          <a:endParaRPr lang="en-US" sz="1200">
            <a:effectLst/>
            <a:latin typeface="Times New Roman"/>
            <a:ea typeface="Calibri"/>
            <a:cs typeface="Times New Roman"/>
          </a:endParaRPr>
        </a:p>
        <a:p>
          <a:pPr marL="0" marR="0" algn="ctr">
            <a:spcBef>
              <a:spcPts val="0"/>
            </a:spcBef>
            <a:spcAft>
              <a:spcPts val="0"/>
            </a:spcAft>
          </a:pPr>
          <a:r>
            <a:rPr lang="en-US" sz="900">
              <a:effectLst/>
              <a:latin typeface="Times New Roman"/>
              <a:ea typeface="Times New Roman"/>
              <a:cs typeface="Times New Roman"/>
            </a:rPr>
            <a:t> </a:t>
          </a:r>
          <a:endParaRPr lang="en-US" sz="1200">
            <a:effectLst/>
            <a:latin typeface="Times New Roman"/>
            <a:ea typeface="Calibri"/>
            <a:cs typeface="Times New Roman"/>
          </a:endParaRPr>
        </a:p>
        <a:p>
          <a:pPr marL="0" marR="0" algn="ctr">
            <a:spcBef>
              <a:spcPts val="0"/>
            </a:spcBef>
            <a:spcAft>
              <a:spcPts val="0"/>
            </a:spcAft>
          </a:pPr>
          <a:r>
            <a:rPr lang="en-US" sz="1100" b="1">
              <a:solidFill>
                <a:srgbClr val="000000"/>
              </a:solidFill>
              <a:effectLst/>
              <a:latin typeface="+mn-lt"/>
              <a:ea typeface="+mn-ea"/>
              <a:cs typeface="+mn-cs"/>
            </a:rPr>
            <a:t>TOOL DESCRIPTION</a:t>
          </a:r>
          <a:endParaRPr lang="en-US" sz="1200">
            <a:effectLst/>
            <a:latin typeface="Times New Roman"/>
            <a:ea typeface="Calibri"/>
            <a:cs typeface="Times New Roman"/>
          </a:endParaRPr>
        </a:p>
        <a:p>
          <a:pPr marL="0" marR="0" algn="ctr">
            <a:spcBef>
              <a:spcPts val="0"/>
            </a:spcBef>
            <a:spcAft>
              <a:spcPts val="0"/>
            </a:spcAft>
          </a:pPr>
          <a:r>
            <a:rPr lang="en-US" sz="900">
              <a:effectLst/>
              <a:latin typeface="Times New Roman"/>
              <a:ea typeface="Times New Roman"/>
              <a:cs typeface="Times New Roman"/>
            </a:rPr>
            <a:t> </a:t>
          </a:r>
          <a:endParaRPr lang="en-US" sz="1200">
            <a:effectLst/>
            <a:latin typeface="Times New Roman"/>
            <a:ea typeface="Calibri"/>
            <a:cs typeface="Times New Roman"/>
          </a:endParaRPr>
        </a:p>
        <a:p>
          <a:pPr marL="0" marR="0">
            <a:spcBef>
              <a:spcPts val="0"/>
            </a:spcBef>
            <a:spcAft>
              <a:spcPts val="0"/>
            </a:spcAft>
          </a:pPr>
          <a:r>
            <a:rPr lang="en-US" sz="1100" b="1" u="sng">
              <a:solidFill>
                <a:srgbClr val="000000"/>
              </a:solidFill>
              <a:effectLst/>
              <a:latin typeface="+mn-lt"/>
              <a:ea typeface="+mn-ea"/>
              <a:cs typeface="+mn-cs"/>
            </a:rPr>
            <a:t>Intended Audiences</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SEA MFS Manager</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SEA Director of Special Education</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SEA divisions/departments/offices involved in MFS data reporting</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Other state agency partners</a:t>
          </a:r>
          <a:endParaRPr lang="en-US" sz="1200">
            <a:effectLst/>
            <a:latin typeface="Times New Roman"/>
            <a:ea typeface="Calibri"/>
            <a:cs typeface="Times New Roman"/>
          </a:endParaRPr>
        </a:p>
        <a:p>
          <a:pPr marL="0" marR="0">
            <a:spcBef>
              <a:spcPts val="0"/>
            </a:spcBef>
            <a:spcAft>
              <a:spcPts val="0"/>
            </a:spcAft>
          </a:pPr>
          <a:r>
            <a:rPr lang="en-US" sz="900">
              <a:effectLst/>
              <a:latin typeface="Times New Roman"/>
              <a:ea typeface="Times New Roman"/>
              <a:cs typeface="Times New Roman"/>
            </a:rPr>
            <a:t> </a:t>
          </a:r>
          <a:endParaRPr lang="en-US" sz="1200">
            <a:effectLst/>
            <a:latin typeface="Times New Roman"/>
            <a:ea typeface="Calibri"/>
            <a:cs typeface="Times New Roman"/>
          </a:endParaRPr>
        </a:p>
        <a:p>
          <a:pPr marL="0" marR="0">
            <a:spcBef>
              <a:spcPts val="0"/>
            </a:spcBef>
            <a:spcAft>
              <a:spcPts val="0"/>
            </a:spcAft>
          </a:pPr>
          <a:r>
            <a:rPr lang="en-US" sz="1100" b="1" u="sng">
              <a:solidFill>
                <a:srgbClr val="000000"/>
              </a:solidFill>
              <a:effectLst/>
              <a:latin typeface="+mn-lt"/>
              <a:ea typeface="+mn-ea"/>
              <a:cs typeface="+mn-cs"/>
            </a:rPr>
            <a:t>Purpose</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To provide a tool for calculating and ensuring accurate reporting of MFS data to the Office of Special Education Programs (OSEP). </a:t>
          </a:r>
          <a:endParaRPr lang="en-US" sz="1200">
            <a:effectLst/>
            <a:latin typeface="Times New Roman"/>
            <a:ea typeface="Calibri"/>
            <a:cs typeface="Times New Roman"/>
          </a:endParaRPr>
        </a:p>
        <a:p>
          <a:pPr marL="0" marR="0">
            <a:spcBef>
              <a:spcPts val="0"/>
            </a:spcBef>
            <a:spcAft>
              <a:spcPts val="0"/>
            </a:spcAft>
          </a:pPr>
          <a:r>
            <a:rPr lang="en-US" sz="1100">
              <a:solidFill>
                <a:srgbClr val="000000"/>
              </a:solidFill>
              <a:effectLst/>
              <a:latin typeface="+mn-lt"/>
              <a:ea typeface="+mn-ea"/>
              <a:cs typeface="+mn-cs"/>
            </a:rPr>
            <a:t> </a:t>
          </a:r>
          <a:endParaRPr lang="en-US" sz="1200">
            <a:effectLst/>
            <a:latin typeface="Times New Roman"/>
            <a:ea typeface="Calibri"/>
            <a:cs typeface="Times New Roman"/>
          </a:endParaRPr>
        </a:p>
        <a:p>
          <a:pPr marL="0" marR="0">
            <a:spcBef>
              <a:spcPts val="0"/>
            </a:spcBef>
            <a:spcAft>
              <a:spcPts val="0"/>
            </a:spcAft>
          </a:pPr>
          <a:r>
            <a:rPr lang="en-US" sz="1100" b="1" u="sng">
              <a:solidFill>
                <a:srgbClr val="000000"/>
              </a:solidFill>
              <a:effectLst/>
              <a:latin typeface="+mn-lt"/>
              <a:ea typeface="+mn-ea"/>
              <a:cs typeface="+mn-cs"/>
            </a:rPr>
            <a:t>Description</a:t>
          </a:r>
          <a:endParaRPr lang="en-US" sz="1200">
            <a:effectLst/>
            <a:latin typeface="Times New Roman"/>
            <a:ea typeface="Calibri"/>
            <a:cs typeface="Times New Roman"/>
          </a:endParaRPr>
        </a:p>
        <a:p>
          <a:pPr marL="0" marR="0">
            <a:spcBef>
              <a:spcPts val="0"/>
            </a:spcBef>
            <a:spcAft>
              <a:spcPts val="600"/>
            </a:spcAft>
          </a:pPr>
          <a:r>
            <a:rPr lang="en-US" sz="1100">
              <a:solidFill>
                <a:srgbClr val="000000"/>
              </a:solidFill>
              <a:effectLst/>
              <a:latin typeface="+mn-lt"/>
              <a:ea typeface="+mn-ea"/>
              <a:cs typeface="+mn-cs"/>
            </a:rPr>
            <a:t>The MFS Data Collection and Reporting Tool is an Excel-based tool that facilitates the collection and reporting of data on state funds that are </a:t>
          </a:r>
          <a:r>
            <a:rPr lang="en-US" sz="1100" i="1">
              <a:solidFill>
                <a:srgbClr val="000000"/>
              </a:solidFill>
              <a:effectLst/>
              <a:latin typeface="+mn-lt"/>
              <a:ea typeface="+mn-ea"/>
              <a:cs typeface="+mn-cs"/>
            </a:rPr>
            <a:t>made available</a:t>
          </a:r>
          <a:r>
            <a:rPr lang="en-US" sz="1100">
              <a:solidFill>
                <a:srgbClr val="000000"/>
              </a:solidFill>
              <a:effectLst/>
              <a:latin typeface="+mn-lt"/>
              <a:ea typeface="+mn-ea"/>
              <a:cs typeface="+mn-cs"/>
            </a:rPr>
            <a:t> to the state educational agency (SEA) and other state agencies for special education and/or related services, pursuant to children’s individualized education programs (IEPs).</a:t>
          </a:r>
          <a:endParaRPr lang="en-US" sz="1200">
            <a:effectLst/>
            <a:latin typeface="Times New Roman"/>
            <a:ea typeface="Calibri"/>
            <a:cs typeface="Times New Roman"/>
          </a:endParaRPr>
        </a:p>
        <a:p>
          <a:pPr marL="0" marR="0">
            <a:spcBef>
              <a:spcPts val="0"/>
            </a:spcBef>
            <a:spcAft>
              <a:spcPts val="600"/>
            </a:spcAft>
          </a:pPr>
          <a:r>
            <a:rPr lang="en-US" sz="1100">
              <a:solidFill>
                <a:srgbClr val="000000"/>
              </a:solidFill>
              <a:effectLst/>
              <a:latin typeface="+mn-lt"/>
              <a:ea typeface="+mn-ea"/>
              <a:cs typeface="+mn-cs"/>
            </a:rPr>
            <a:t>The tool is designed for users to enter and customize information based on the user’s desired level of detail. At the most basic level, the departments and offices of the SEA can employ the input worksheets to record and track available funding, using user-defined identification codes (e.g., state fiscal chart of accounts function or object codes). Similarly, input worksheets can be shared with other state agencies so they can report the total financial support made available by the state per 34 CFR §300.163.</a:t>
          </a:r>
          <a:endParaRPr lang="en-US" sz="1200">
            <a:effectLst/>
            <a:latin typeface="Times New Roman"/>
            <a:ea typeface="Calibri"/>
            <a:cs typeface="Times New Roman"/>
          </a:endParaRPr>
        </a:p>
        <a:p>
          <a:pPr marL="0" marR="0">
            <a:spcBef>
              <a:spcPts val="0"/>
            </a:spcBef>
            <a:spcAft>
              <a:spcPts val="600"/>
            </a:spcAft>
          </a:pPr>
          <a:r>
            <a:rPr lang="en-US" sz="1100">
              <a:solidFill>
                <a:srgbClr val="000000"/>
              </a:solidFill>
              <a:effectLst/>
              <a:latin typeface="+mn-lt"/>
              <a:ea typeface="+mn-ea"/>
              <a:cs typeface="+mn-cs"/>
            </a:rPr>
            <a:t>Once the other state agency figures are entered into the MFS Data Collection and Reporting Tool, these amounts are incorporated into the SEA’s overall MFS calculations for state funding support. To meet its reporting requirement for OSEP, the SEA will then need to extract the final calculated amount and enter it into Section V of the Annual IDEA Application for Part B Funds.</a:t>
          </a:r>
          <a:endParaRPr lang="en-US" sz="1200">
            <a:effectLst/>
            <a:latin typeface="Times New Roman"/>
            <a:ea typeface="Calibri"/>
            <a:cs typeface="Times New Roman"/>
          </a:endParaRPr>
        </a:p>
        <a:p>
          <a:pPr marL="0" marR="0">
            <a:spcBef>
              <a:spcPts val="0"/>
            </a:spcBef>
            <a:spcAft>
              <a:spcPts val="600"/>
            </a:spcAft>
          </a:pPr>
          <a:r>
            <a:rPr lang="en-US" sz="1100">
              <a:solidFill>
                <a:srgbClr val="000000"/>
              </a:solidFill>
              <a:effectLst/>
              <a:latin typeface="+mn-lt"/>
              <a:ea typeface="+mn-ea"/>
              <a:cs typeface="+mn-cs"/>
            </a:rPr>
            <a:t>Once the financial data are collected and entered, the tool aggregates the MFS amounts and determines whether MFS has been met.  The tool includes worksheets to be used for reporting over each of the next five fiscal years, beginning with the year selected by the SEA. The data from these worksheets are automatically linked to a summary table and chart. In this way, the funding data can be compared from year to year and disaggregated by SEA funds and other state agency funds.</a:t>
          </a:r>
          <a:endParaRPr lang="en-US" sz="1200">
            <a:effectLst/>
            <a:latin typeface="Times New Roman"/>
            <a:ea typeface="Calibri"/>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0</xdr:colOff>
      <xdr:row>116</xdr:row>
      <xdr:rowOff>171449</xdr:rowOff>
    </xdr:to>
    <xdr:sp macro="" textlink="">
      <xdr:nvSpPr>
        <xdr:cNvPr id="2" name="TextBox 1" descr="These tool instructions are also available on the website as a Word document." title="Tool Instructions">
          <a:extLst>
            <a:ext uri="{FF2B5EF4-FFF2-40B4-BE49-F238E27FC236}">
              <a16:creationId xmlns:a16="http://schemas.microsoft.com/office/drawing/2014/main" id="{00000000-0008-0000-0200-000002000000}"/>
            </a:ext>
          </a:extLst>
        </xdr:cNvPr>
        <xdr:cNvSpPr txBox="1"/>
      </xdr:nvSpPr>
      <xdr:spPr>
        <a:xfrm>
          <a:off x="1" y="0"/>
          <a:ext cx="7553324" cy="2226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100" b="1">
              <a:solidFill>
                <a:srgbClr val="000000"/>
              </a:solidFill>
              <a:effectLst/>
              <a:latin typeface="+mn-lt"/>
              <a:ea typeface="+mn-ea"/>
              <a:cs typeface="+mn-cs"/>
            </a:rPr>
            <a:t>Maintenance of State Financial Support</a:t>
          </a:r>
          <a:endParaRPr lang="en-US" sz="1200">
            <a:effectLst/>
            <a:latin typeface="Times New Roman"/>
            <a:ea typeface="Times New Roman"/>
          </a:endParaRPr>
        </a:p>
        <a:p>
          <a:pPr marL="0" marR="0" algn="ctr">
            <a:spcBef>
              <a:spcPts val="0"/>
            </a:spcBef>
            <a:spcAft>
              <a:spcPts val="0"/>
            </a:spcAft>
          </a:pPr>
          <a:r>
            <a:rPr lang="en-US" sz="1100" b="1">
              <a:solidFill>
                <a:srgbClr val="000000"/>
              </a:solidFill>
              <a:effectLst/>
              <a:latin typeface="+mn-lt"/>
              <a:ea typeface="+mn-ea"/>
              <a:cs typeface="+mn-cs"/>
            </a:rPr>
            <a:t>Data Collection and Reporting Tool</a:t>
          </a:r>
          <a:endParaRPr lang="en-US" sz="1200">
            <a:effectLst/>
            <a:latin typeface="Times New Roman"/>
            <a:ea typeface="Times New Roman"/>
          </a:endParaRPr>
        </a:p>
        <a:p>
          <a:pPr marL="0" marR="0" algn="ctr">
            <a:spcBef>
              <a:spcPts val="0"/>
            </a:spcBef>
            <a:spcAft>
              <a:spcPts val="0"/>
            </a:spcAft>
          </a:pPr>
          <a:r>
            <a:rPr lang="en-US" sz="1200">
              <a:effectLst/>
              <a:latin typeface="Times New Roman"/>
              <a:ea typeface="Times New Roman"/>
            </a:rPr>
            <a:t> </a:t>
          </a:r>
        </a:p>
        <a:p>
          <a:pPr marL="0" marR="0" algn="ctr">
            <a:spcBef>
              <a:spcPts val="0"/>
            </a:spcBef>
            <a:spcAft>
              <a:spcPts val="0"/>
            </a:spcAft>
          </a:pPr>
          <a:r>
            <a:rPr lang="en-US" sz="1100" b="1">
              <a:solidFill>
                <a:srgbClr val="000000"/>
              </a:solidFill>
              <a:effectLst/>
              <a:latin typeface="+mn-lt"/>
              <a:ea typeface="MS Mincho"/>
            </a:rPr>
            <a:t>TOOL INSTRUCTIONS</a:t>
          </a:r>
          <a:endParaRPr lang="en-US" sz="1200">
            <a:effectLst/>
            <a:latin typeface="Times New Roman"/>
            <a:ea typeface="Times New Roman"/>
          </a:endParaRPr>
        </a:p>
        <a:p>
          <a:pPr marL="0" marR="0" algn="ctr">
            <a:spcBef>
              <a:spcPts val="0"/>
            </a:spcBef>
            <a:spcAft>
              <a:spcPts val="0"/>
            </a:spcAft>
          </a:pPr>
          <a:r>
            <a:rPr lang="en-US" sz="1200">
              <a:effectLst/>
              <a:latin typeface="Times New Roman"/>
              <a:ea typeface="Times New Roman"/>
            </a:rPr>
            <a:t> </a:t>
          </a:r>
        </a:p>
        <a:p>
          <a:pPr marL="0" marR="0">
            <a:spcBef>
              <a:spcPts val="0"/>
            </a:spcBef>
            <a:spcAft>
              <a:spcPts val="400"/>
            </a:spcAft>
          </a:pPr>
          <a:r>
            <a:rPr lang="en-US" sz="1100" b="1" u="sng">
              <a:solidFill>
                <a:srgbClr val="000000"/>
              </a:solidFill>
              <a:effectLst/>
              <a:latin typeface="+mn-lt"/>
              <a:ea typeface="Calibri"/>
              <a:cs typeface="+mn-cs"/>
            </a:rPr>
            <a:t>Introduction</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Under the Individuals with Disabilities Education Act (IDEA) 34 CFR §300.163, the state must not reduce the amount of state financial support for special education and related services for children with disabilities, pursuant to their i</a:t>
          </a:r>
          <a:r>
            <a:rPr lang="en-US" sz="1100">
              <a:solidFill>
                <a:srgbClr val="000000"/>
              </a:solidFill>
              <a:effectLst/>
              <a:latin typeface="+mn-lt"/>
              <a:ea typeface="MS Mincho"/>
            </a:rPr>
            <a:t>ndividualized education programs </a:t>
          </a:r>
          <a:r>
            <a:rPr lang="en-US" sz="1100">
              <a:solidFill>
                <a:srgbClr val="000000"/>
              </a:solidFill>
              <a:effectLst/>
              <a:latin typeface="+mn-lt"/>
              <a:ea typeface="Calibri"/>
              <a:cs typeface="+mn-cs"/>
            </a:rPr>
            <a:t>(IEPs), or otherwise </a:t>
          </a:r>
          <a:r>
            <a:rPr lang="en-US" sz="1100" i="1">
              <a:solidFill>
                <a:srgbClr val="000000"/>
              </a:solidFill>
              <a:effectLst/>
              <a:latin typeface="+mn-lt"/>
              <a:ea typeface="Calibri"/>
              <a:cs typeface="+mn-cs"/>
            </a:rPr>
            <a:t>made available</a:t>
          </a:r>
          <a:r>
            <a:rPr lang="en-US" sz="1100">
              <a:solidFill>
                <a:srgbClr val="000000"/>
              </a:solidFill>
              <a:effectLst/>
              <a:latin typeface="+mn-lt"/>
              <a:ea typeface="Calibri"/>
              <a:cs typeface="+mn-cs"/>
            </a:rPr>
            <a:t> because of the excess costs of educating those children, below the amount of that support for the preceding fiscal year. The state educational agency (SEA) is responsible for reporting, in Section V of the Annual IDEA Application for Part B Funds, the amount of financial support the state makes available for special education and related services for each of two state fiscal years.</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The Maintenance of State Financial Support (MFS) Data Collection and Reporting Tool (DCRT) can help you track, record, calculate, and report your state's MFS data. The tool includes input worksheets for entering your data and additional worksheets that present your data. Please note that the Section V reporting is not done through this tool. The calculated amount will need to be extracted and entered into Section V of the Annual IDEA Application for Part B Funds.</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Specifically, the forms on the input worksheets are designed to help you collect the amount of state funds made available for five fiscal years. State funds are generally made available by the state legislature for each fiscal year. A state’s fiscal year is typically either July 1 through June 30 or October 1 through September 30. Please use your state’s fiscal year to guide this work.</a:t>
          </a:r>
          <a:endParaRPr lang="en-US" sz="1200">
            <a:effectLst/>
            <a:latin typeface="Times New Roman"/>
            <a:ea typeface="Times New Roman"/>
          </a:endParaRPr>
        </a:p>
        <a:p>
          <a:pPr marL="0" marR="0">
            <a:spcBef>
              <a:spcPts val="0"/>
            </a:spcBef>
            <a:spcAft>
              <a:spcPts val="400"/>
            </a:spcAft>
          </a:pPr>
          <a:r>
            <a:rPr lang="en-US" sz="1100" b="1" u="sng">
              <a:solidFill>
                <a:srgbClr val="000000"/>
              </a:solidFill>
              <a:effectLst/>
              <a:latin typeface="+mn-lt"/>
              <a:ea typeface="Calibri"/>
              <a:cs typeface="+mn-cs"/>
            </a:rPr>
            <a:t>What You Need to Use this Tool</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Prior to using this tool, you will need to collect the amount of state financial support your agency and other state agencies have received from the state legislature to serve children with disabilities pursuant to their IEPs. Possible sources for this information include: budget documents, grant applications, allocations from state financial reports, and information requested from other state agencies.</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To help facilitate the request for MFS information from other state agencies, we have attached a sample letter (</a:t>
          </a:r>
          <a:r>
            <a:rPr lang="en-US" sz="1100" u="sng">
              <a:solidFill>
                <a:srgbClr val="000000"/>
              </a:solidFill>
              <a:effectLst/>
              <a:latin typeface="+mn-lt"/>
              <a:ea typeface="Calibri"/>
              <a:cs typeface="+mn-cs"/>
            </a:rPr>
            <a:t>OtherStateAgencyLetter</a:t>
          </a:r>
          <a:r>
            <a:rPr lang="en-US" sz="1100">
              <a:solidFill>
                <a:srgbClr val="000000"/>
              </a:solidFill>
              <a:effectLst/>
              <a:latin typeface="+mn-lt"/>
              <a:ea typeface="Calibri"/>
              <a:cs typeface="+mn-cs"/>
            </a:rPr>
            <a:t>) that might be used to engage individuals responsible for reporting at these organizations. In a situation where actual amounts are unavailable, you or staff from the other state agency may need to make a reasonable approximation of other state agency funds for MFS.</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Following are detailed instructions on how to use the input worksheets, as well as descriptions of the data and chart outputs generated by the DCRT.</a:t>
          </a:r>
          <a:endParaRPr lang="en-US" sz="1200">
            <a:effectLst/>
            <a:latin typeface="Times New Roman"/>
            <a:ea typeface="Times New Roman"/>
          </a:endParaRPr>
        </a:p>
        <a:p>
          <a:pPr marL="0" marR="0">
            <a:spcBef>
              <a:spcPts val="0"/>
            </a:spcBef>
            <a:spcAft>
              <a:spcPts val="600"/>
            </a:spcAft>
          </a:pPr>
          <a:r>
            <a:rPr lang="en-US" sz="1100" b="1" u="sng">
              <a:solidFill>
                <a:srgbClr val="000000"/>
              </a:solidFill>
              <a:effectLst/>
              <a:latin typeface="+mn-lt"/>
              <a:ea typeface="Calibri"/>
              <a:cs typeface="+mn-cs"/>
            </a:rPr>
            <a:t>Getting Started</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You should begin at the “Getting Started” worksheet.</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B4, enter the state fiscal year (SFY) that you want to designate as Year 1 in this workbook. 2016 is entered for your convenience, but can be changed.</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B7, enter the SFY in which your state most recently met MFS using the total calculation. This must be prior to the year designated as Year 1 in Cell B4. 2015 is entered for your convenience, but can be changed.</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B8, enter the corresponding total amount of state financial support made available in the SFY the state last met MFS (Cell B7). The amount entered must be greater than or equal to 0.</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B9, enter the SFY in which your state most recently met MFS using the per-pupil calculation. This must be prior to the year designated as Year 1 in Cell B4 and may or may not be the same as the year entered in Cell B7. 2015 is entered for your convenience, but can be changed.</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B10, enter the corresponding per-pupil amount of financial support made available in the SFY the state last met MFS (Cell B9). The amount entered must be greater than or equal to 0.</a:t>
          </a:r>
          <a:endParaRPr lang="en-US" sz="1200">
            <a:effectLst/>
            <a:latin typeface="Times New Roman"/>
            <a:ea typeface="Times New Roman"/>
          </a:endParaRPr>
        </a:p>
        <a:p>
          <a:pPr marL="457200" marR="0">
            <a:spcBef>
              <a:spcPts val="0"/>
            </a:spcBef>
            <a:spcAft>
              <a:spcPts val="600"/>
            </a:spcAft>
          </a:pPr>
          <a:r>
            <a:rPr lang="en-US" sz="1100">
              <a:solidFill>
                <a:srgbClr val="000000"/>
              </a:solidFill>
              <a:effectLst/>
              <a:latin typeface="+mn-lt"/>
              <a:ea typeface="Calibri"/>
              <a:cs typeface="+mn-cs"/>
            </a:rPr>
            <a:t>In Cell B11, enter the number of individuals with an IEP in the SFY the state last met MFS using the per-pupil calculation (Cell B9).</a:t>
          </a:r>
          <a:endParaRPr lang="en-US" sz="1200">
            <a:effectLst/>
            <a:latin typeface="Times New Roman"/>
            <a:ea typeface="Times New Roman"/>
          </a:endParaRPr>
        </a:p>
        <a:p>
          <a:pPr marL="0" marR="0">
            <a:spcBef>
              <a:spcPts val="0"/>
            </a:spcBef>
            <a:spcAft>
              <a:spcPts val="400"/>
            </a:spcAft>
          </a:pPr>
          <a:r>
            <a:rPr lang="en-US" sz="1100" b="1" u="sng">
              <a:solidFill>
                <a:srgbClr val="000000"/>
              </a:solidFill>
              <a:effectLst/>
              <a:latin typeface="+mn-lt"/>
              <a:ea typeface="+mn-ea"/>
              <a:cs typeface="+mn-cs"/>
            </a:rPr>
            <a:t>Contact Information</a:t>
          </a:r>
          <a:endParaRPr lang="en-US" sz="1200">
            <a:effectLst/>
            <a:latin typeface="Times New Roman"/>
            <a:ea typeface="Times New Roman"/>
          </a:endParaRPr>
        </a:p>
        <a:p>
          <a:pPr marL="0" marR="0">
            <a:spcBef>
              <a:spcPts val="0"/>
            </a:spcBef>
            <a:spcAft>
              <a:spcPts val="400"/>
            </a:spcAft>
          </a:pPr>
          <a:r>
            <a:rPr lang="en-US" sz="1100">
              <a:solidFill>
                <a:srgbClr val="000000"/>
              </a:solidFill>
              <a:effectLst/>
              <a:latin typeface="+mn-lt"/>
              <a:ea typeface="Calibri"/>
              <a:cs typeface="+mn-cs"/>
            </a:rPr>
            <a:t>In the "Contact Information" worksheet, you can enter contact information for the people who provided data from the SEA and from other state agencies.</a:t>
          </a:r>
          <a:endParaRPr lang="en-US" sz="1200">
            <a:effectLst/>
            <a:latin typeface="Times New Roman"/>
            <a:ea typeface="Times New Roman"/>
          </a:endParaRPr>
        </a:p>
        <a:p>
          <a:pPr marL="0" marR="0">
            <a:spcBef>
              <a:spcPts val="0"/>
            </a:spcBef>
            <a:spcAft>
              <a:spcPts val="400"/>
            </a:spcAft>
          </a:pPr>
          <a:r>
            <a:rPr lang="en-US" sz="1100">
              <a:solidFill>
                <a:srgbClr val="000000"/>
              </a:solidFill>
              <a:effectLst/>
              <a:latin typeface="+mn-lt"/>
              <a:ea typeface="Calibri"/>
              <a:cs typeface="+mn-cs"/>
            </a:rPr>
            <a:t>This information includes:</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SEA Office or Division or Other State Agency (Column A) </a:t>
          </a:r>
          <a:r>
            <a:rPr lang="en-US" sz="1100">
              <a:solidFill>
                <a:srgbClr val="000000"/>
              </a:solidFill>
              <a:effectLst/>
              <a:latin typeface="+mn-lt"/>
              <a:ea typeface="Calibri"/>
              <a:cs typeface="+mn-cs"/>
            </a:rPr>
            <a:t>– Enter the name of the SEA office or division or of the other state agency.</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Name (Column B) </a:t>
          </a:r>
          <a:r>
            <a:rPr lang="en-US" sz="1100">
              <a:solidFill>
                <a:srgbClr val="000000"/>
              </a:solidFill>
              <a:effectLst/>
              <a:latin typeface="+mn-lt"/>
              <a:ea typeface="Calibri"/>
              <a:cs typeface="+mn-cs"/>
            </a:rPr>
            <a:t>– Enter the name of the contact person who provided the MFS information.</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Title (Column C) </a:t>
          </a:r>
          <a:r>
            <a:rPr lang="en-US" sz="1100">
              <a:solidFill>
                <a:srgbClr val="000000"/>
              </a:solidFill>
              <a:effectLst/>
              <a:latin typeface="+mn-lt"/>
              <a:ea typeface="Calibri"/>
              <a:cs typeface="+mn-cs"/>
            </a:rPr>
            <a:t>– Enter the title of the contact person who provided the MFS information.</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Phone (Column D) </a:t>
          </a:r>
          <a:r>
            <a:rPr lang="en-US" sz="1100">
              <a:solidFill>
                <a:srgbClr val="000000"/>
              </a:solidFill>
              <a:effectLst/>
              <a:latin typeface="+mn-lt"/>
              <a:ea typeface="Calibri"/>
              <a:cs typeface="+mn-cs"/>
            </a:rPr>
            <a:t>– Enter the phone number of the contact person who provided the MFS information.</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Email (Column E) </a:t>
          </a:r>
          <a:r>
            <a:rPr lang="en-US" sz="1100">
              <a:solidFill>
                <a:srgbClr val="000000"/>
              </a:solidFill>
              <a:effectLst/>
              <a:latin typeface="+mn-lt"/>
              <a:ea typeface="Calibri"/>
              <a:cs typeface="+mn-cs"/>
            </a:rPr>
            <a:t>– Enter the email address of the contact person who provided the MFS information.</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Year(s) of data reported (Column F)</a:t>
          </a:r>
          <a:r>
            <a:rPr lang="en-US" sz="1100">
              <a:solidFill>
                <a:srgbClr val="000000"/>
              </a:solidFill>
              <a:effectLst/>
              <a:latin typeface="+mn-lt"/>
              <a:ea typeface="Calibri"/>
              <a:cs typeface="+mn-cs"/>
            </a:rPr>
            <a:t> – Enter the year or years for which the contact person provided MFS information. </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Notes (Column G)</a:t>
          </a:r>
          <a:r>
            <a:rPr lang="en-US" sz="1100">
              <a:solidFill>
                <a:srgbClr val="000000"/>
              </a:solidFill>
              <a:effectLst/>
              <a:latin typeface="+mn-lt"/>
              <a:ea typeface="Calibri"/>
              <a:cs typeface="+mn-cs"/>
            </a:rPr>
            <a:t> – Enter any relevant notes or comments about the contact person, SEA office or division, or other state agency.</a:t>
          </a:r>
          <a:endParaRPr lang="en-US" sz="1200">
            <a:effectLst/>
            <a:latin typeface="Times New Roman"/>
            <a:ea typeface="Times New Roman"/>
          </a:endParaRPr>
        </a:p>
        <a:p>
          <a:pPr marL="457200" marR="0">
            <a:spcBef>
              <a:spcPts val="0"/>
            </a:spcBef>
            <a:spcAft>
              <a:spcPts val="0"/>
            </a:spcAft>
          </a:pPr>
          <a:r>
            <a:rPr lang="en-US" sz="1100" i="1">
              <a:solidFill>
                <a:srgbClr val="000000"/>
              </a:solidFill>
              <a:effectLst/>
              <a:latin typeface="+mn-lt"/>
              <a:ea typeface="Calibri"/>
              <a:cs typeface="+mn-cs"/>
            </a:rPr>
            <a:t> </a:t>
          </a:r>
          <a:endParaRPr lang="en-US" sz="1200">
            <a:effectLst/>
            <a:latin typeface="Times New Roman"/>
            <a:ea typeface="Times New Roman"/>
          </a:endParaRPr>
        </a:p>
        <a:p>
          <a:pPr marL="0" marR="0">
            <a:spcBef>
              <a:spcPts val="0"/>
            </a:spcBef>
            <a:spcAft>
              <a:spcPts val="400"/>
            </a:spcAft>
          </a:pPr>
          <a:r>
            <a:rPr lang="en-US" sz="1100" b="1" u="sng">
              <a:solidFill>
                <a:srgbClr val="000000"/>
              </a:solidFill>
              <a:effectLst/>
              <a:latin typeface="+mn-lt"/>
              <a:ea typeface="Calibri"/>
              <a:cs typeface="+mn-cs"/>
            </a:rPr>
            <a:t>Year 1, Year 2, Year 3, Year 4, Year 5</a:t>
          </a:r>
          <a:endParaRPr lang="en-US" sz="1200">
            <a:effectLst/>
            <a:latin typeface="Times New Roman"/>
            <a:ea typeface="Times New Roman"/>
          </a:endParaRPr>
        </a:p>
        <a:p>
          <a:pPr marL="0" marR="0">
            <a:spcBef>
              <a:spcPts val="0"/>
            </a:spcBef>
            <a:spcAft>
              <a:spcPts val="600"/>
            </a:spcAft>
          </a:pPr>
          <a:r>
            <a:rPr lang="en-US" sz="1100">
              <a:solidFill>
                <a:srgbClr val="000000"/>
              </a:solidFill>
              <a:effectLst/>
              <a:latin typeface="+mn-lt"/>
              <a:ea typeface="Calibri"/>
              <a:cs typeface="+mn-cs"/>
            </a:rPr>
            <a:t>The yearly input worksheets track funds that the state made available to support special education and/or related services to children with disabilities pursuant to their IEPs. The input screen has been organized into two panels to track support amounts from the SEA and from other state agencies. Cells that are available for user input are shaded, while all uncolored cells are either table headings or auto-populated.</a:t>
          </a:r>
          <a:endParaRPr lang="en-US" sz="1200">
            <a:effectLst/>
            <a:latin typeface="Times New Roman"/>
            <a:ea typeface="Times New Roman"/>
          </a:endParaRPr>
        </a:p>
        <a:p>
          <a:pPr marL="0" marR="0">
            <a:spcBef>
              <a:spcPts val="0"/>
            </a:spcBef>
            <a:spcAft>
              <a:spcPts val="400"/>
            </a:spcAft>
          </a:pPr>
          <a:r>
            <a:rPr lang="en-US" sz="1100">
              <a:solidFill>
                <a:srgbClr val="000000"/>
              </a:solidFill>
              <a:effectLst/>
              <a:latin typeface="+mn-lt"/>
              <a:ea typeface="Calibri"/>
              <a:cs typeface="+mn-cs"/>
            </a:rPr>
            <a:t>Each panel contains the input fields used to track and report the funds made available to support the provision of special education and/or related services. The SEA panel provides 7 rows and the Other State Agency panel provides 10 rows in which to report financial support. For each entry, you can include an identifier or budget code, a description, and the amount of state funds. Please follow the steps listed below to complete the fields in these sections:</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Times New Roman"/>
            </a:rPr>
            <a:t>SEA office or division or Other State Agency (Column A)</a:t>
          </a:r>
          <a:r>
            <a:rPr lang="en-US" sz="1100">
              <a:solidFill>
                <a:srgbClr val="000000"/>
              </a:solidFill>
              <a:effectLst/>
              <a:latin typeface="+mn-lt"/>
              <a:ea typeface="Times New Roman"/>
            </a:rPr>
            <a:t> </a:t>
          </a:r>
          <a:r>
            <a:rPr lang="en-US" sz="1100">
              <a:solidFill>
                <a:srgbClr val="000000"/>
              </a:solidFill>
              <a:effectLst/>
              <a:latin typeface="+mn-lt"/>
              <a:ea typeface="Calibri"/>
              <a:cs typeface="+mn-cs"/>
            </a:rPr>
            <a:t>– Use the pull-down menu to select the name of the SEA office or division (top panel) or the other state agency (bottom panel).</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cs typeface="+mn-cs"/>
            </a:rPr>
            <a:t>Identifier or Budget Code (Column B)</a:t>
          </a:r>
          <a:r>
            <a:rPr lang="en-US" sz="1100">
              <a:solidFill>
                <a:srgbClr val="000000"/>
              </a:solidFill>
              <a:effectLst/>
              <a:latin typeface="+mn-lt"/>
              <a:ea typeface="Calibri"/>
              <a:cs typeface="+mn-cs"/>
            </a:rPr>
            <a:t> – Use this column to track financial support amounts by budget codes or other identifiers that are meaningful to your SEA. Useful identifiers might be function or program codes from your state's fiscal chart of accounts, which could help facilitate reporting from the SEA's finance office. Identifiers could include specific activities or services. </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rPr>
            <a:t>Description (Column C) </a:t>
          </a:r>
          <a:r>
            <a:rPr lang="en-US" sz="1100">
              <a:solidFill>
                <a:srgbClr val="000000"/>
              </a:solidFill>
              <a:effectLst/>
              <a:latin typeface="+mn-lt"/>
              <a:ea typeface="Calibri"/>
              <a:cs typeface="+mn-cs"/>
            </a:rPr>
            <a:t>–</a:t>
          </a:r>
          <a:r>
            <a:rPr lang="en-US" sz="1100">
              <a:solidFill>
                <a:srgbClr val="000000"/>
              </a:solidFill>
              <a:effectLst/>
              <a:latin typeface="+mn-lt"/>
              <a:ea typeface="Calibri"/>
            </a:rPr>
            <a:t> Enter a description of the type of activity or service related to the identifier or budget code.</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i="1">
              <a:solidFill>
                <a:srgbClr val="000000"/>
              </a:solidFill>
              <a:effectLst/>
              <a:latin typeface="+mn-lt"/>
              <a:ea typeface="Calibri"/>
            </a:rPr>
            <a:t>Amount of State Funds (Column D) </a:t>
          </a:r>
          <a:r>
            <a:rPr lang="en-US" sz="1100">
              <a:solidFill>
                <a:srgbClr val="000000"/>
              </a:solidFill>
              <a:effectLst/>
              <a:latin typeface="+mn-lt"/>
              <a:ea typeface="Calibri"/>
              <a:cs typeface="+mn-cs"/>
            </a:rPr>
            <a:t>–</a:t>
          </a:r>
          <a:r>
            <a:rPr lang="en-US" sz="1100">
              <a:solidFill>
                <a:srgbClr val="000000"/>
              </a:solidFill>
              <a:effectLst/>
              <a:latin typeface="+mn-lt"/>
              <a:ea typeface="Calibri"/>
            </a:rPr>
            <a:t> Enter the dollar amount of state financial support provided in the relevant SFY.</a:t>
          </a:r>
          <a:endParaRPr lang="en-US" sz="1200">
            <a:effectLst/>
            <a:latin typeface="Times New Roman"/>
            <a:ea typeface="Times New Roman"/>
          </a:endParaRPr>
        </a:p>
        <a:p>
          <a:pPr marL="457200" marR="0">
            <a:spcBef>
              <a:spcPts val="0"/>
            </a:spcBef>
            <a:spcAft>
              <a:spcPts val="0"/>
            </a:spcAft>
          </a:pPr>
          <a:r>
            <a:rPr lang="en-US" sz="1100">
              <a:solidFill>
                <a:srgbClr val="000000"/>
              </a:solidFill>
              <a:effectLst/>
              <a:latin typeface="+mn-lt"/>
              <a:ea typeface="Times New Roman"/>
            </a:rPr>
            <a:t> </a:t>
          </a:r>
          <a:endParaRPr lang="en-US" sz="1200">
            <a:effectLst/>
            <a:latin typeface="Times New Roman"/>
            <a:ea typeface="Times New Roman"/>
          </a:endParaRPr>
        </a:p>
        <a:p>
          <a:pPr marL="0" marR="0">
            <a:spcBef>
              <a:spcPts val="0"/>
            </a:spcBef>
            <a:spcAft>
              <a:spcPts val="0"/>
            </a:spcAft>
          </a:pPr>
          <a:r>
            <a:rPr lang="en-US" sz="1100">
              <a:solidFill>
                <a:srgbClr val="000000"/>
              </a:solidFill>
              <a:effectLst/>
              <a:latin typeface="+mn-lt"/>
              <a:ea typeface="+mn-ea"/>
              <a:cs typeface="+mn-cs"/>
            </a:rPr>
            <a:t>Cell D11 calculates a total amount of SEA financial support and cell D25 calculates a total amount of other state agency financial support. Cell D27 calculates total state financial support across all agencies.</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Times New Roman"/>
            </a:rPr>
            <a:t> </a:t>
          </a:r>
        </a:p>
        <a:p>
          <a:pPr marL="0" marR="0">
            <a:spcBef>
              <a:spcPts val="0"/>
            </a:spcBef>
            <a:spcAft>
              <a:spcPts val="400"/>
            </a:spcAft>
          </a:pPr>
          <a:r>
            <a:rPr lang="en-US" sz="1100" b="1" u="sng">
              <a:solidFill>
                <a:srgbClr val="000000"/>
              </a:solidFill>
              <a:effectLst/>
              <a:latin typeface="+mn-lt"/>
              <a:ea typeface="Calibri"/>
              <a:cs typeface="+mn-cs"/>
            </a:rPr>
            <a:t>Remaining Worksheets</a:t>
          </a:r>
          <a:endParaRPr lang="en-US" sz="1200">
            <a:effectLst/>
            <a:latin typeface="Times New Roman"/>
            <a:ea typeface="Times New Roman"/>
          </a:endParaRPr>
        </a:p>
        <a:p>
          <a:pPr marL="0" marR="0">
            <a:spcBef>
              <a:spcPts val="0"/>
            </a:spcBef>
            <a:spcAft>
              <a:spcPts val="400"/>
            </a:spcAft>
          </a:pPr>
          <a:r>
            <a:rPr lang="en-US" sz="1100">
              <a:solidFill>
                <a:srgbClr val="000000"/>
              </a:solidFill>
              <a:effectLst/>
              <a:latin typeface="+mn-lt"/>
              <a:ea typeface="Calibri"/>
              <a:cs typeface="+mn-cs"/>
            </a:rPr>
            <a:t>The remaining worksheets include a summary of information derived from user input and MFS amounts that have been aggregated in a variety of ways:</a:t>
          </a:r>
          <a:endParaRPr lang="en-US" sz="1200">
            <a:effectLst/>
            <a:latin typeface="Times New Roman"/>
            <a:ea typeface="Times New Roman"/>
          </a:endParaRPr>
        </a:p>
        <a:p>
          <a:pPr marL="342900" marR="0" lvl="0" indent="-342900">
            <a:spcBef>
              <a:spcPts val="0"/>
            </a:spcBef>
            <a:spcAft>
              <a:spcPts val="0"/>
            </a:spcAft>
            <a:buFont typeface="+mj-lt"/>
            <a:buAutoNum type="arabicParenR"/>
            <a:tabLst>
              <a:tab pos="457200" algn="l"/>
            </a:tabLst>
          </a:pPr>
          <a:r>
            <a:rPr lang="en-US" sz="1100" u="sng">
              <a:solidFill>
                <a:srgbClr val="000000"/>
              </a:solidFill>
              <a:effectLst/>
              <a:latin typeface="+mn-lt"/>
              <a:ea typeface="Calibri"/>
              <a:cs typeface="+mn-cs"/>
            </a:rPr>
            <a:t>Table - Summary </a:t>
          </a:r>
          <a:r>
            <a:rPr lang="en-US" sz="1200">
              <a:solidFill>
                <a:srgbClr val="000000"/>
              </a:solidFill>
              <a:effectLst/>
              <a:latin typeface="+mn-lt"/>
              <a:ea typeface="Calibri"/>
              <a:cs typeface="+mn-cs"/>
            </a:rPr>
            <a:t>–</a:t>
          </a:r>
          <a:r>
            <a:rPr lang="en-US" sz="1100">
              <a:solidFill>
                <a:srgbClr val="000000"/>
              </a:solidFill>
              <a:effectLst/>
              <a:latin typeface="+mn-lt"/>
              <a:ea typeface="Calibri"/>
              <a:cs typeface="+mn-cs"/>
            </a:rPr>
            <a:t> A table that summarizes the MFS information and calculates multiple determinations for MFS.</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 5 provides overall MFS amounts for each year in the spreadsheet.</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 10 provides MFS amounts per pupil for each year in the spreadsheet. In Row 9, enter the number of individuals with IEPs served with state funds for each year.</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Rows 14, 15, and 16 provide three types of MFS determinations:</a:t>
          </a:r>
          <a:endParaRPr lang="en-US" sz="1200">
            <a:effectLst/>
            <a:latin typeface="Times New Roman"/>
            <a:ea typeface="Times New Roman"/>
          </a:endParaRPr>
        </a:p>
        <a:p>
          <a:pPr marL="914400" marR="0">
            <a:spcBef>
              <a:spcPts val="0"/>
            </a:spcBef>
            <a:spcAft>
              <a:spcPts val="400"/>
            </a:spcAft>
          </a:pPr>
          <a:r>
            <a:rPr lang="en-US" sz="1100">
              <a:solidFill>
                <a:srgbClr val="000000"/>
              </a:solidFill>
              <a:effectLst/>
              <a:latin typeface="+mn-lt"/>
              <a:ea typeface="Calibri"/>
              <a:cs typeface="+mn-cs"/>
            </a:rPr>
            <a:t>a) Using total amounts compared to the most recent year in which MFS was met (Row 14),</a:t>
          </a:r>
          <a:endParaRPr lang="en-US" sz="1200">
            <a:effectLst/>
            <a:latin typeface="Times New Roman"/>
            <a:ea typeface="Times New Roman"/>
          </a:endParaRPr>
        </a:p>
        <a:p>
          <a:pPr marL="914400" marR="0">
            <a:spcBef>
              <a:spcPts val="0"/>
            </a:spcBef>
            <a:spcAft>
              <a:spcPts val="400"/>
            </a:spcAft>
          </a:pPr>
          <a:r>
            <a:rPr lang="en-US" sz="1100">
              <a:solidFill>
                <a:srgbClr val="000000"/>
              </a:solidFill>
              <a:effectLst/>
              <a:latin typeface="+mn-lt"/>
              <a:ea typeface="Calibri"/>
              <a:cs typeface="+mn-cs"/>
            </a:rPr>
            <a:t>b) Using per-pupil amounts compared to the most recent year in which MFS was met (Row 15), and</a:t>
          </a:r>
          <a:endParaRPr lang="en-US" sz="1200">
            <a:effectLst/>
            <a:latin typeface="Times New Roman"/>
            <a:ea typeface="Times New Roman"/>
          </a:endParaRPr>
        </a:p>
        <a:p>
          <a:pPr marL="914400" marR="0">
            <a:spcBef>
              <a:spcPts val="0"/>
            </a:spcBef>
            <a:spcAft>
              <a:spcPts val="400"/>
            </a:spcAft>
          </a:pPr>
          <a:r>
            <a:rPr lang="en-US" sz="1100">
              <a:solidFill>
                <a:srgbClr val="000000"/>
              </a:solidFill>
              <a:effectLst/>
              <a:latin typeface="+mn-lt"/>
              <a:ea typeface="Calibri"/>
              <a:cs typeface="+mn-cs"/>
            </a:rPr>
            <a:t>c) Using either calculation (total or per pupil amounts) compared to the most recent year in which MFS was met (Row 16).</a:t>
          </a:r>
          <a:endParaRPr lang="en-US" sz="1200">
            <a:effectLst/>
            <a:latin typeface="Times New Roman"/>
            <a:ea typeface="Times New Roman"/>
          </a:endParaRPr>
        </a:p>
        <a:p>
          <a:pPr marL="914400" marR="0">
            <a:spcBef>
              <a:spcPts val="0"/>
            </a:spcBef>
            <a:spcAft>
              <a:spcPts val="400"/>
            </a:spcAft>
          </a:pPr>
          <a:r>
            <a:rPr lang="en-US" sz="1100">
              <a:solidFill>
                <a:srgbClr val="000000"/>
              </a:solidFill>
              <a:effectLst/>
              <a:latin typeface="+mn-lt"/>
              <a:ea typeface="Calibri"/>
              <a:cs typeface="+mn-cs"/>
            </a:rPr>
            <a:t>For each determination, the tool notes either “Met MFS” or “MFS Not Met”. For any case where MFS is not met, the cell will be red.</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 18 provides SEA MFS amounts for each year in the spreadsheet.</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 19 provides other state agency MFS amounts for each year in the spreadsheet.</a:t>
          </a:r>
          <a:endParaRPr lang="en-US" sz="1200">
            <a:effectLst/>
            <a:latin typeface="Times New Roman"/>
            <a:ea typeface="Times New Roman"/>
          </a:endParaRPr>
        </a:p>
        <a:p>
          <a:pPr marL="457200" marR="0">
            <a:spcBef>
              <a:spcPts val="0"/>
            </a:spcBef>
            <a:spcAft>
              <a:spcPts val="400"/>
            </a:spcAft>
          </a:pPr>
          <a:r>
            <a:rPr lang="en-US" sz="1100">
              <a:solidFill>
                <a:srgbClr val="000000"/>
              </a:solidFill>
              <a:effectLst/>
              <a:latin typeface="+mn-lt"/>
              <a:ea typeface="Calibri"/>
              <a:cs typeface="+mn-cs"/>
            </a:rPr>
            <a:t>Rows 22 through 35 provide other state agency MFS amounts disaggregated by agency for each year in the spreadsheet. </a:t>
          </a:r>
        </a:p>
        <a:p>
          <a:pPr marL="342900" marR="0" lvl="0" indent="-342900">
            <a:spcBef>
              <a:spcPts val="0"/>
            </a:spcBef>
            <a:spcAft>
              <a:spcPts val="0"/>
            </a:spcAft>
            <a:buFont typeface="+mj-lt"/>
            <a:buAutoNum type="arabicParenR"/>
            <a:tabLst>
              <a:tab pos="457200" algn="l"/>
            </a:tabLst>
          </a:pPr>
          <a:endParaRPr lang="en-US" sz="1200" u="none">
            <a:solidFill>
              <a:schemeClr val="dk1"/>
            </a:solidFill>
            <a:effectLst/>
            <a:latin typeface="Times New Roman"/>
            <a:ea typeface="Calibri"/>
            <a:cs typeface="+mn-cs"/>
          </a:endParaRPr>
        </a:p>
        <a:p>
          <a:pPr marL="0" marR="0">
            <a:spcBef>
              <a:spcPts val="0"/>
            </a:spcBef>
            <a:spcAft>
              <a:spcPts val="0"/>
            </a:spcAft>
          </a:pPr>
          <a:r>
            <a:rPr lang="en-US" sz="1100">
              <a:effectLst/>
              <a:latin typeface="+mn-lt"/>
              <a:ea typeface="Times New Roman"/>
            </a:rPr>
            <a:t>Please keep in mind that you must report the same calculation for both years reported in Section V of the Annual State Application for Part B Funds. For example, if on your prior application you reported meeting MFS using the total calculation, but your state only met MFS for the most recent year to be reported using the per pupil calculation, you will need to report the per pupil calculation for both years in Section V of this year’s application</a:t>
          </a:r>
          <a:r>
            <a:rPr lang="en-US" sz="1100">
              <a:effectLst/>
              <a:latin typeface="Times New Roman"/>
              <a:ea typeface="Times New Roman"/>
            </a:rPr>
            <a:t>.</a:t>
          </a:r>
        </a:p>
        <a:p>
          <a:pPr marL="0" marR="0">
            <a:spcBef>
              <a:spcPts val="0"/>
            </a:spcBef>
            <a:spcAft>
              <a:spcPts val="0"/>
            </a:spcAft>
          </a:pPr>
          <a:endParaRPr lang="en-US" sz="1100" u="sng">
            <a:solidFill>
              <a:srgbClr val="000000"/>
            </a:solidFill>
            <a:effectLst/>
            <a:latin typeface="+mn-lt"/>
            <a:ea typeface="Calibri"/>
            <a:cs typeface="+mn-cs"/>
          </a:endParaRPr>
        </a:p>
        <a:p>
          <a:pPr marL="342900" marR="0" lvl="0" indent="-342900">
            <a:spcBef>
              <a:spcPts val="0"/>
            </a:spcBef>
            <a:spcAft>
              <a:spcPts val="0"/>
            </a:spcAft>
            <a:buFont typeface="+mj-lt"/>
            <a:buAutoNum type="arabicParenR"/>
            <a:tabLst>
              <a:tab pos="457200" algn="l"/>
            </a:tabLst>
          </a:pPr>
          <a:r>
            <a:rPr lang="en-US" sz="1100" u="sng">
              <a:solidFill>
                <a:srgbClr val="000000"/>
              </a:solidFill>
              <a:effectLst/>
              <a:latin typeface="+mn-lt"/>
              <a:ea typeface="Calibri"/>
              <a:cs typeface="+mn-cs"/>
            </a:rPr>
            <a:t>Chart - Total MFS Years 1 to 5</a:t>
          </a:r>
          <a:r>
            <a:rPr lang="en-US" sz="1100">
              <a:solidFill>
                <a:srgbClr val="000000"/>
              </a:solidFill>
              <a:effectLst/>
              <a:latin typeface="+mn-lt"/>
              <a:ea typeface="Calibri"/>
              <a:cs typeface="+mn-cs"/>
            </a:rPr>
            <a:t> </a:t>
          </a:r>
          <a:r>
            <a:rPr lang="en-US" sz="1200">
              <a:solidFill>
                <a:srgbClr val="000000"/>
              </a:solidFill>
              <a:effectLst/>
              <a:latin typeface="Times New Roman"/>
              <a:ea typeface="Times New Roman"/>
              <a:cs typeface="+mn-cs"/>
            </a:rPr>
            <a:t>–</a:t>
          </a:r>
          <a:r>
            <a:rPr lang="en-US" sz="1100">
              <a:solidFill>
                <a:srgbClr val="000000"/>
              </a:solidFill>
              <a:effectLst/>
              <a:latin typeface="+mn-lt"/>
              <a:ea typeface="Calibri"/>
              <a:cs typeface="+mn-cs"/>
            </a:rPr>
            <a:t> A column chart displaying the overall MFS amounts by year, disaggregated by SEA and other state agency.</a:t>
          </a:r>
          <a:endParaRPr lang="en-US" sz="1200">
            <a:effectLst/>
            <a:latin typeface="Times New Roman"/>
            <a:ea typeface="Times New Roman"/>
          </a:endParaRPr>
        </a:p>
        <a:p>
          <a:pPr marL="0" marR="0">
            <a:spcBef>
              <a:spcPts val="0"/>
            </a:spcBef>
            <a:spcAft>
              <a:spcPts val="0"/>
            </a:spcAft>
          </a:pPr>
          <a:r>
            <a:rPr lang="en-US" sz="1200">
              <a:effectLst/>
              <a:latin typeface="Times New Roman"/>
              <a:ea typeface="Calibri"/>
              <a:cs typeface="Times New Roman"/>
            </a:rPr>
            <a:t> </a:t>
          </a:r>
        </a:p>
        <a:p>
          <a:r>
            <a:rPr lang="en-US" sz="1100" b="1">
              <a:solidFill>
                <a:schemeClr val="dk1"/>
              </a:solidFill>
              <a:effectLst/>
              <a:latin typeface="+mn-lt"/>
              <a:ea typeface="+mn-ea"/>
              <a:cs typeface="+mn-cs"/>
            </a:rPr>
            <a:t>Acknowledgments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Many CIFR staff contributed to this work. Laura Johnson, Jesse Levin, and Amanda Pierce led the development team. Virginia Beridon, Carol Cohen, Sara Doutre, Chris Lysy, Deborah Morrow, and Steven Smith were contributing authors. Tom Munk was lead reviewer and Sanjay Pardanani was production coordinator. CIFR co-directors Cecelia Dodge, Jenifer Harr-Robins, and Dave Phillips guided its development.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Suggested Citation: Center for IDEA Fiscal Reporting. (2016). </a:t>
          </a:r>
          <a:r>
            <a:rPr lang="en-US" sz="1100" i="1">
              <a:solidFill>
                <a:schemeClr val="dk1"/>
              </a:solidFill>
              <a:effectLst/>
              <a:latin typeface="+mn-lt"/>
              <a:ea typeface="+mn-ea"/>
              <a:cs typeface="+mn-cs"/>
            </a:rPr>
            <a:t>Maintenance of state financial support data collection and reporting tool</a:t>
          </a:r>
          <a:r>
            <a:rPr lang="en-US" sz="1100">
              <a:solidFill>
                <a:schemeClr val="dk1"/>
              </a:solidFill>
              <a:effectLst/>
              <a:latin typeface="+mn-lt"/>
              <a:ea typeface="+mn-ea"/>
              <a:cs typeface="+mn-cs"/>
            </a:rPr>
            <a:t>. San Francisco, CA: WestEd.</a:t>
          </a:r>
        </a:p>
        <a:p>
          <a:pPr marL="73025" marR="0" lvl="0" indent="0" defTabSz="914400" eaLnBrk="1" fontAlgn="auto" latinLnBrk="0" hangingPunct="1">
            <a:lnSpc>
              <a:spcPct val="100000"/>
            </a:lnSpc>
            <a:spcBef>
              <a:spcPts val="0"/>
            </a:spcBef>
            <a:spcAft>
              <a:spcPts val="40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59906" cy="6284259"/>
    <xdr:graphicFrame macro="">
      <xdr:nvGraphicFramePr>
        <xdr:cNvPr id="2" name="Chart 1" descr="This chart presents the total MFS amounts for each year in the workbook, broken down by SEA funds and Other State Agency funds." title="Total MFS Amounts for State Fiscal Years 1-5">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tStateFiscalYear1" displayName="SetStateFiscalYear1" ref="A3:B4" totalsRowShown="0" headerRowDxfId="111" headerRowBorderDxfId="110" tableBorderDxfId="109" totalsRowBorderDxfId="108">
  <tableColumns count="2">
    <tableColumn id="1" xr3:uid="{00000000-0010-0000-0000-000001000000}" name="Set Year 1" dataDxfId="107"/>
    <tableColumn id="2" xr3:uid="{00000000-0010-0000-0000-000002000000}" name="Data Entry Column" dataDxfId="106"/>
  </tableColumns>
  <tableStyleInfo showFirstColumn="0" showLastColumn="0" showRowStripes="0" showColumnStripes="0"/>
  <extLst>
    <ext xmlns:x14="http://schemas.microsoft.com/office/spreadsheetml/2009/9/main" uri="{504A1905-F514-4f6f-8877-14C23A59335A}">
      <x14:table altText="Set Year 1" altTextSummary="In Cell B4, set the year you want to designate as year 1 in this workbook. 2016 is entered for your convenienc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therStateAgencyFundsYear3" displayName="OtherStateAgencyFundsYear3" ref="A14:E25" totalsRowShown="0" headerRowDxfId="43" tableBorderDxfId="42">
  <tableColumns count="5">
    <tableColumn id="1" xr3:uid="{00000000-0010-0000-0900-000001000000}" name="Other State Agency  " dataDxfId="41"/>
    <tableColumn id="2" xr3:uid="{00000000-0010-0000-0900-000002000000}" name="Identifier or Budget Code" dataDxfId="40"/>
    <tableColumn id="3" xr3:uid="{00000000-0010-0000-0900-000003000000}" name="Description" dataDxfId="39" dataCellStyle="Currency"/>
    <tableColumn id="4" xr3:uid="{00000000-0010-0000-0900-000004000000}" name="Amount of State Funds" dataDxfId="38" dataCellStyle="Currency"/>
    <tableColumn id="5" xr3:uid="{00000000-0010-0000-0900-000005000000}" name="Notes"/>
  </tableColumns>
  <tableStyleInfo name="TableStyleMedium2" showFirstColumn="0" showLastColumn="0" showRowStripes="0" showColumnStripes="0"/>
  <extLst>
    <ext xmlns:x14="http://schemas.microsoft.com/office/spreadsheetml/2009/9/main" uri="{504A1905-F514-4f6f-8877-14C23A59335A}">
      <x14:table altText="Other State Agency Funds" altTextSummary="Enter information for Other State Agency Funds for Maintenance of State Financial Support for Year 3."/>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EAFundsYear4" displayName="SEAFundsYear4" ref="A3:E11" totalsRowShown="0" headerRowDxfId="37" tableBorderDxfId="36">
  <tableColumns count="5">
    <tableColumn id="1" xr3:uid="{00000000-0010-0000-0A00-000001000000}" name="SEA Office or Division" dataDxfId="35"/>
    <tableColumn id="2" xr3:uid="{00000000-0010-0000-0A00-000002000000}" name="Identifier or Budget Code" dataDxfId="34"/>
    <tableColumn id="3" xr3:uid="{00000000-0010-0000-0A00-000003000000}" name="Description" dataDxfId="33" dataCellStyle="Currency"/>
    <tableColumn id="4" xr3:uid="{00000000-0010-0000-0A00-000004000000}" name="Amount of State Funds" dataDxfId="32" dataCellStyle="Currency"/>
    <tableColumn id="5" xr3:uid="{00000000-0010-0000-0A00-000005000000}" name="Notes" dataDxfId="31" dataCellStyle="Currency"/>
  </tableColumns>
  <tableStyleInfo name="TableStyleMedium2" showFirstColumn="0" showLastColumn="0" showRowStripes="0" showColumnStripes="0"/>
  <extLst>
    <ext xmlns:x14="http://schemas.microsoft.com/office/spreadsheetml/2009/9/main" uri="{504A1905-F514-4f6f-8877-14C23A59335A}">
      <x14:table altText="SEA Funds" altTextSummary="Enter information for SEA Funds for Maintenance of State Financial Support for Year 4."/>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OtherStateAgencyFundsYear4" displayName="OtherStateAgencyFundsYear4" ref="A14:E25" totalsRowShown="0" headerRowDxfId="30" tableBorderDxfId="29">
  <tableColumns count="5">
    <tableColumn id="1" xr3:uid="{00000000-0010-0000-0B00-000001000000}" name="Other State Agency  " dataDxfId="28"/>
    <tableColumn id="2" xr3:uid="{00000000-0010-0000-0B00-000002000000}" name="Identifier or Budget Code" dataDxfId="27"/>
    <tableColumn id="3" xr3:uid="{00000000-0010-0000-0B00-000003000000}" name="Description" dataDxfId="26" dataCellStyle="Currency"/>
    <tableColumn id="4" xr3:uid="{00000000-0010-0000-0B00-000004000000}" name="Amount of State Funds" dataDxfId="25" dataCellStyle="Currency"/>
    <tableColumn id="5" xr3:uid="{00000000-0010-0000-0B00-000005000000}" name="Notes"/>
  </tableColumns>
  <tableStyleInfo name="TableStyleMedium2" showFirstColumn="0" showLastColumn="0" showRowStripes="0" showColumnStripes="0"/>
  <extLst>
    <ext xmlns:x14="http://schemas.microsoft.com/office/spreadsheetml/2009/9/main" uri="{504A1905-F514-4f6f-8877-14C23A59335A}">
      <x14:table altText="Other State Agency Funds" altTextSummary="Enter information for Other State Agency Funds for Maintenance of State Financial Support for Year 4."/>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SEAFundsYear5" displayName="SEAFundsYear5" ref="A3:E11" totalsRowShown="0" headerRowDxfId="24" tableBorderDxfId="23">
  <tableColumns count="5">
    <tableColumn id="1" xr3:uid="{00000000-0010-0000-0C00-000001000000}" name="SEA Office or Division" dataDxfId="22"/>
    <tableColumn id="2" xr3:uid="{00000000-0010-0000-0C00-000002000000}" name="Identifier or Budget Code" dataDxfId="21"/>
    <tableColumn id="3" xr3:uid="{00000000-0010-0000-0C00-000003000000}" name="Description" dataDxfId="20" dataCellStyle="Currency"/>
    <tableColumn id="4" xr3:uid="{00000000-0010-0000-0C00-000004000000}" name="Amount of State Funds" dataDxfId="19" dataCellStyle="Currency"/>
    <tableColumn id="5" xr3:uid="{00000000-0010-0000-0C00-000005000000}" name="Notes" dataDxfId="18" dataCellStyle="Currency"/>
  </tableColumns>
  <tableStyleInfo name="TableStyleMedium2" showFirstColumn="0" showLastColumn="0" showRowStripes="0" showColumnStripes="0"/>
  <extLst>
    <ext xmlns:x14="http://schemas.microsoft.com/office/spreadsheetml/2009/9/main" uri="{504A1905-F514-4f6f-8877-14C23A59335A}">
      <x14:table altText="SEA Funds" altTextSummary="Enter information for SEA Funds for Maintenance of State Financial Support for Year 5."/>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OtherStateAgencyFundsYear5" displayName="OtherStateAgencyFundsYear5" ref="A14:E25" totalsRowShown="0" headerRowDxfId="17" tableBorderDxfId="16">
  <tableColumns count="5">
    <tableColumn id="1" xr3:uid="{00000000-0010-0000-0D00-000001000000}" name="Other State Agency  " dataDxfId="15"/>
    <tableColumn id="2" xr3:uid="{00000000-0010-0000-0D00-000002000000}" name="Identifier or Budget Code" dataDxfId="14"/>
    <tableColumn id="3" xr3:uid="{00000000-0010-0000-0D00-000003000000}" name="Description" dataDxfId="13" dataCellStyle="Currency"/>
    <tableColumn id="4" xr3:uid="{00000000-0010-0000-0D00-000004000000}" name="Amount of State Funds" dataDxfId="12" dataCellStyle="Currency"/>
    <tableColumn id="5" xr3:uid="{00000000-0010-0000-0D00-000005000000}" name="Notes"/>
  </tableColumns>
  <tableStyleInfo name="TableStyleMedium2" showFirstColumn="0" showLastColumn="0" showRowStripes="0" showColumnStripes="0"/>
  <extLst>
    <ext xmlns:x14="http://schemas.microsoft.com/office/spreadsheetml/2009/9/main" uri="{504A1905-F514-4f6f-8877-14C23A59335A}">
      <x14:table altText="Other State Agency Funds" altTextSummary="Enter information for Other State Agency Funds for Maintenance of State Financial Support for Year 5."/>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SummaryTable" displayName="SummaryTable" ref="A2:F36" totalsRowShown="0" headerRowDxfId="8" dataDxfId="7" tableBorderDxfId="6" dataCellStyle="Currency">
  <tableColumns count="6">
    <tableColumn id="1" xr3:uid="{00000000-0010-0000-0E00-000001000000}" name="Row label" dataDxfId="5"/>
    <tableColumn id="2" xr3:uid="{00000000-0010-0000-0E00-000002000000}" name="State Fiscal Year 1" dataDxfId="4" dataCellStyle="Currency"/>
    <tableColumn id="3" xr3:uid="{00000000-0010-0000-0E00-000003000000}" name="State Fiscal Year 2" dataDxfId="3" dataCellStyle="Currency"/>
    <tableColumn id="4" xr3:uid="{00000000-0010-0000-0E00-000004000000}" name="State Fiscal Year 3" dataDxfId="2" dataCellStyle="Currency"/>
    <tableColumn id="5" xr3:uid="{00000000-0010-0000-0E00-000005000000}" name="State Fiscal Year 4" dataDxfId="1" dataCellStyle="Currency"/>
    <tableColumn id="6" xr3:uid="{00000000-0010-0000-0E00-000006000000}" name="State Fiscal Year 5" dataDxfId="0" dataCellStyle="Currency"/>
  </tableColumns>
  <tableStyleInfo name="TableStyleMedium2" showFirstColumn="0" showLastColumn="0" showRowStripes="0" showColumnStripes="0"/>
  <extLst>
    <ext xmlns:x14="http://schemas.microsoft.com/office/spreadsheetml/2009/9/main" uri="{504A1905-F514-4f6f-8877-14C23A59335A}">
      <x14:table altText="Summary of Total MFS Amounts" altTextSummary="Presents a summary of information entered for Years 1 through 5:_x000d__x000a_Total MFS Amounts_x000d__x000a_Per Pupil MFS Amounts (enter number of individiuals with IEP in row 9)_x000d__x000a_MFS Determinations_x000d__x000a_Breakdown of MFS Amounts by SEA and Other State Agency_x000d__x000a_Breakdown of MFS Amounts by Other State Agenc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FSLastMet" displayName="MFSLastMet" ref="A6:B11" totalsRowShown="0" headerRowDxfId="105" headerRowBorderDxfId="104" tableBorderDxfId="103" totalsRowBorderDxfId="102">
  <tableColumns count="2">
    <tableColumn id="1" xr3:uid="{00000000-0010-0000-0100-000001000000}" name="MFS Last Met" dataDxfId="101"/>
    <tableColumn id="2" xr3:uid="{00000000-0010-0000-0100-000002000000}" name="Data Entry Column" dataDxfId="100"/>
  </tableColumns>
  <tableStyleInfo showFirstColumn="0" showLastColumn="0" showRowStripes="0" showColumnStripes="0"/>
  <extLst>
    <ext xmlns:x14="http://schemas.microsoft.com/office/spreadsheetml/2009/9/main" uri="{504A1905-F514-4f6f-8877-14C23A59335A}">
      <x14:table altText="MFS Last Met" altTextSummary="Enter data in Column B for the year MFS was last met and the MFS amount for that year._x000d__x000a_In Cells B7 and B9, 2015 is entered for your convenienc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EAContactInfo" displayName="SEAContactInfo" ref="A2:G12" totalsRowShown="0" headerRowDxfId="99" headerRowBorderDxfId="98" tableBorderDxfId="97" totalsRowBorderDxfId="96">
  <tableColumns count="7">
    <tableColumn id="1" xr3:uid="{00000000-0010-0000-0200-000001000000}" name="SEA Office or Division" dataDxfId="95"/>
    <tableColumn id="2" xr3:uid="{00000000-0010-0000-0200-000002000000}" name="Name" dataDxfId="94"/>
    <tableColumn id="3" xr3:uid="{00000000-0010-0000-0200-000003000000}" name="Title" dataDxfId="93"/>
    <tableColumn id="4" xr3:uid="{00000000-0010-0000-0200-000004000000}" name="Phone" dataDxfId="92"/>
    <tableColumn id="5" xr3:uid="{00000000-0010-0000-0200-000005000000}" name="Email" dataDxfId="91"/>
    <tableColumn id="6" xr3:uid="{00000000-0010-0000-0200-000006000000}" name="Year(s) of data reported" dataDxfId="90"/>
    <tableColumn id="7" xr3:uid="{00000000-0010-0000-0200-000007000000}" name="Notes " dataDxfId="89"/>
  </tableColumns>
  <tableStyleInfo name="TableStyleMedium2" showFirstColumn="0" showLastColumn="0" showRowStripes="0" showColumnStripes="0"/>
  <extLst>
    <ext xmlns:x14="http://schemas.microsoft.com/office/spreadsheetml/2009/9/main" uri="{504A1905-F514-4f6f-8877-14C23A59335A}">
      <x14:table altText="SEA Contact Information" altTextSummary="Enter the contact information for staff members who provided data on MFS amounts for the SE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therStateAgencyContact" displayName="OtherStateAgencyContact" ref="A15:G30" totalsRowShown="0" headerRowDxfId="88" headerRowBorderDxfId="87" tableBorderDxfId="86" totalsRowBorderDxfId="85">
  <autoFilter ref="A15:G30" xr:uid="{00000000-0009-0000-0100-000004000000}"/>
  <tableColumns count="7">
    <tableColumn id="1" xr3:uid="{00000000-0010-0000-0300-000001000000}" name="Other State Agency" dataDxfId="84"/>
    <tableColumn id="2" xr3:uid="{00000000-0010-0000-0300-000002000000}" name="Name" dataDxfId="83"/>
    <tableColumn id="3" xr3:uid="{00000000-0010-0000-0300-000003000000}" name="Title" dataDxfId="82"/>
    <tableColumn id="4" xr3:uid="{00000000-0010-0000-0300-000004000000}" name="Phone" dataDxfId="81"/>
    <tableColumn id="5" xr3:uid="{00000000-0010-0000-0300-000005000000}" name="Email" dataDxfId="80"/>
    <tableColumn id="6" xr3:uid="{00000000-0010-0000-0300-000006000000}" name="Year(s) of data reported" dataDxfId="79"/>
    <tableColumn id="7" xr3:uid="{00000000-0010-0000-0300-000007000000}" name="Notes" dataDxfId="78"/>
  </tableColumns>
  <tableStyleInfo name="TableStyleMedium2" showFirstColumn="0" showLastColumn="0" showRowStripes="0" showColumnStripes="0"/>
  <extLst>
    <ext xmlns:x14="http://schemas.microsoft.com/office/spreadsheetml/2009/9/main" uri="{504A1905-F514-4f6f-8877-14C23A59335A}">
      <x14:table altText="Other State Agency Contact Information" altTextSummary="Enter the contact information for staff members who provided data on MFS amounts for other state agenc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AFundsYear1" displayName="SEAFundsYear1" ref="A3:E11" totalsRowShown="0" headerRowDxfId="77" tableBorderDxfId="76">
  <tableColumns count="5">
    <tableColumn id="1" xr3:uid="{00000000-0010-0000-0400-000001000000}" name="SEA Office or Division" dataDxfId="75"/>
    <tableColumn id="2" xr3:uid="{00000000-0010-0000-0400-000002000000}" name="Identifier or Budget Code" dataDxfId="74"/>
    <tableColumn id="3" xr3:uid="{00000000-0010-0000-0400-000003000000}" name="Description" dataDxfId="73" dataCellStyle="Currency"/>
    <tableColumn id="4" xr3:uid="{00000000-0010-0000-0400-000004000000}" name="Amount of State Funds" dataDxfId="72" dataCellStyle="Currency"/>
    <tableColumn id="5" xr3:uid="{00000000-0010-0000-0400-000005000000}" name="Notes" dataDxfId="71" dataCellStyle="Currency"/>
  </tableColumns>
  <tableStyleInfo name="TableStyleMedium2" showFirstColumn="0" showLastColumn="0" showRowStripes="0" showColumnStripes="0"/>
  <extLst>
    <ext xmlns:x14="http://schemas.microsoft.com/office/spreadsheetml/2009/9/main" uri="{504A1905-F514-4f6f-8877-14C23A59335A}">
      <x14:table altText="SEA Funds" altTextSummary="Enter information for SEA Funds for Maintenance of State Financial Support for Year 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OtherStateAgencyFundsYear1" displayName="OtherStateAgencyFundsYear1" ref="A14:E25" totalsRowShown="0" headerRowDxfId="70" tableBorderDxfId="69">
  <tableColumns count="5">
    <tableColumn id="1" xr3:uid="{00000000-0010-0000-0500-000001000000}" name="Other State Agency  " dataDxfId="68"/>
    <tableColumn id="2" xr3:uid="{00000000-0010-0000-0500-000002000000}" name="Identifier or Budget Code" dataDxfId="67"/>
    <tableColumn id="3" xr3:uid="{00000000-0010-0000-0500-000003000000}" name="Description" dataDxfId="66" dataCellStyle="Currency"/>
    <tableColumn id="4" xr3:uid="{00000000-0010-0000-0500-000004000000}" name="Amount of State Funds" dataDxfId="65" dataCellStyle="Currency"/>
    <tableColumn id="5" xr3:uid="{00000000-0010-0000-0500-000005000000}" name="Notes" dataDxfId="64" dataCellStyle="Currency"/>
  </tableColumns>
  <tableStyleInfo name="TableStyleMedium2" showFirstColumn="0" showLastColumn="0" showRowStripes="0" showColumnStripes="0"/>
  <extLst>
    <ext xmlns:x14="http://schemas.microsoft.com/office/spreadsheetml/2009/9/main" uri="{504A1905-F514-4f6f-8877-14C23A59335A}">
      <x14:table altText="Other State Agency Funds" altTextSummary="Enter information for Other State Agency Funds for Maintenance of State Financial Support for Year 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AFundsYear2" displayName="SEAFundsYear2" ref="A3:E11" totalsRowShown="0" headerRowDxfId="63" tableBorderDxfId="62">
  <tableColumns count="5">
    <tableColumn id="1" xr3:uid="{00000000-0010-0000-0600-000001000000}" name="SEA Office or Division" dataDxfId="61"/>
    <tableColumn id="2" xr3:uid="{00000000-0010-0000-0600-000002000000}" name="Identifier or Budget Code" dataDxfId="60"/>
    <tableColumn id="3" xr3:uid="{00000000-0010-0000-0600-000003000000}" name="Description" dataDxfId="59" dataCellStyle="Currency"/>
    <tableColumn id="4" xr3:uid="{00000000-0010-0000-0600-000004000000}" name="Amount of State Funds" dataDxfId="58" dataCellStyle="Currency"/>
    <tableColumn id="5" xr3:uid="{00000000-0010-0000-0600-000005000000}" name="Notes" dataDxfId="57" dataCellStyle="Currency"/>
  </tableColumns>
  <tableStyleInfo name="TableStyleMedium2" showFirstColumn="0" showLastColumn="0" showRowStripes="0" showColumnStripes="0"/>
  <extLst>
    <ext xmlns:x14="http://schemas.microsoft.com/office/spreadsheetml/2009/9/main" uri="{504A1905-F514-4f6f-8877-14C23A59335A}">
      <x14:table altText="SEA Funds" altTextSummary="Enter information for SEA Funds for Maintenance of State Financial Support for Year 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OtherStateAgencyFundsYear2" displayName="OtherStateAgencyFundsYear2" ref="A14:E25" totalsRowShown="0" headerRowDxfId="56" tableBorderDxfId="55">
  <tableColumns count="5">
    <tableColumn id="1" xr3:uid="{00000000-0010-0000-0700-000001000000}" name="Other State Agency  " dataDxfId="54"/>
    <tableColumn id="2" xr3:uid="{00000000-0010-0000-0700-000002000000}" name="Identifier or Budget Code" dataDxfId="53"/>
    <tableColumn id="3" xr3:uid="{00000000-0010-0000-0700-000003000000}" name="Description" dataDxfId="52" dataCellStyle="Currency"/>
    <tableColumn id="4" xr3:uid="{00000000-0010-0000-0700-000004000000}" name="Amount of State Funds" dataDxfId="51" dataCellStyle="Currency"/>
    <tableColumn id="5" xr3:uid="{00000000-0010-0000-0700-000005000000}" name="Notes"/>
  </tableColumns>
  <tableStyleInfo name="TableStyleMedium2" showFirstColumn="0" showLastColumn="0" showRowStripes="0" showColumnStripes="0"/>
  <extLst>
    <ext xmlns:x14="http://schemas.microsoft.com/office/spreadsheetml/2009/9/main" uri="{504A1905-F514-4f6f-8877-14C23A59335A}">
      <x14:table altText="Other State Agency Funds" altTextSummary="Enter information for Other State Agency Funds for Maintenance of State Financial Support for Year 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EAFundsYear3" displayName="SEAFundsYear3" ref="A3:E11" totalsRowShown="0" headerRowDxfId="50" tableBorderDxfId="49">
  <tableColumns count="5">
    <tableColumn id="1" xr3:uid="{00000000-0010-0000-0800-000001000000}" name="SEA Office or Division" dataDxfId="48"/>
    <tableColumn id="2" xr3:uid="{00000000-0010-0000-0800-000002000000}" name="Identifier or Budget Code" dataDxfId="47"/>
    <tableColumn id="3" xr3:uid="{00000000-0010-0000-0800-000003000000}" name="Description" dataDxfId="46" dataCellStyle="Currency"/>
    <tableColumn id="4" xr3:uid="{00000000-0010-0000-0800-000004000000}" name="Amount of State Funds" dataDxfId="45" dataCellStyle="Currency"/>
    <tableColumn id="5" xr3:uid="{00000000-0010-0000-0800-000005000000}" name="Notes" dataDxfId="44" dataCellStyle="Currency"/>
  </tableColumns>
  <tableStyleInfo name="TableStyleMedium2" showFirstColumn="0" showLastColumn="0" showRowStripes="0" showColumnStripes="0"/>
  <extLst>
    <ext xmlns:x14="http://schemas.microsoft.com/office/spreadsheetml/2009/9/main" uri="{504A1905-F514-4f6f-8877-14C23A59335A}">
      <x14:table altText="SEA Funds" altTextSummary="Enter information for SEA Funds for Maintenance of State Financial Support for Year 3."/>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Microsoft/Windows/Temporary%20Internet%20Files/Content.Outlook/9M0T2JON/graft@idontknow.com" TargetMode="External"/><Relationship Id="rId13" Type="http://schemas.openxmlformats.org/officeDocument/2006/relationships/table" Target="../tables/table3.xml"/><Relationship Id="rId3" Type="http://schemas.openxmlformats.org/officeDocument/2006/relationships/hyperlink" Target="../../../../Microsoft/Windows/Temporary%20Internet%20Files/Content.Outlook/9M0T2JON/sjones@whoknows.com" TargetMode="External"/><Relationship Id="rId7" Type="http://schemas.openxmlformats.org/officeDocument/2006/relationships/hyperlink" Target="../../../../Microsoft/Windows/Temporary%20Internet%20Files/Content.Outlook/9M0T2JON/shawthorne@idontknow.com" TargetMode="External"/><Relationship Id="rId12" Type="http://schemas.openxmlformats.org/officeDocument/2006/relationships/hyperlink" Target="../../../../Microsoft/Windows/Temporary%20Internet%20Files/Content.Outlook/9M0T2JON/mpitcher@idontknow.com" TargetMode="External"/><Relationship Id="rId2" Type="http://schemas.openxmlformats.org/officeDocument/2006/relationships/hyperlink" Target="../../../../Microsoft/Windows/Temporary%20Internet%20Files/Content.Outlook/9M0T2JON/jsmith@whoknows.com" TargetMode="External"/><Relationship Id="rId1" Type="http://schemas.openxmlformats.org/officeDocument/2006/relationships/hyperlink" Target="../../../../Microsoft/Windows/Temporary%20Internet%20Files/Content.Outlook/9M0T2JON/jdoe@whoknows.com" TargetMode="External"/><Relationship Id="rId6" Type="http://schemas.openxmlformats.org/officeDocument/2006/relationships/hyperlink" Target="../../../../Microsoft/Windows/Temporary%20Internet%20Files/Content.Outlook/9M0T2JON/jjohnson@idontknow.com" TargetMode="External"/><Relationship Id="rId11" Type="http://schemas.openxmlformats.org/officeDocument/2006/relationships/hyperlink" Target="../../../../Microsoft/Windows/Temporary%20Internet%20Files/Content.Outlook/9M0T2JON/jcagney@idontknow.com" TargetMode="External"/><Relationship Id="rId5" Type="http://schemas.openxmlformats.org/officeDocument/2006/relationships/hyperlink" Target="jbates@idontknow.com" TargetMode="External"/><Relationship Id="rId10" Type="http://schemas.openxmlformats.org/officeDocument/2006/relationships/hyperlink" Target="../../../../Microsoft/Windows/Temporary%20Internet%20Files/Content.Outlook/9M0T2JON/fnightingale@idontknow.com" TargetMode="External"/><Relationship Id="rId4" Type="http://schemas.openxmlformats.org/officeDocument/2006/relationships/hyperlink" Target="../../../../Microsoft/Windows/Temporary%20Internet%20Files/Content.Outlook/9M0T2JON/jsmith@idontknow.com" TargetMode="External"/><Relationship Id="rId9" Type="http://schemas.openxmlformats.org/officeDocument/2006/relationships/hyperlink" Target="../../../../Microsoft/Windows/Temporary%20Internet%20Files/Content.Outlook/9M0T2JON/hkelly@idontknow.com" TargetMode="External"/><Relationship Id="rId1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3"/>
  <sheetViews>
    <sheetView showGridLines="0" tabSelected="1" workbookViewId="0">
      <selection activeCell="B1" sqref="B1"/>
    </sheetView>
  </sheetViews>
  <sheetFormatPr defaultColWidth="8.85546875" defaultRowHeight="15" x14ac:dyDescent="0.25"/>
  <cols>
    <col min="1" max="1" width="100.7109375" customWidth="1"/>
  </cols>
  <sheetData>
    <row r="1" spans="1:1" ht="222" customHeight="1" x14ac:dyDescent="0.25">
      <c r="A1" s="88" t="s">
        <v>117</v>
      </c>
    </row>
    <row r="2" spans="1:1" ht="36" x14ac:dyDescent="0.25">
      <c r="A2" s="139" t="s">
        <v>138</v>
      </c>
    </row>
    <row r="3" spans="1:1" ht="36" x14ac:dyDescent="0.25">
      <c r="A3" s="140" t="s">
        <v>139</v>
      </c>
    </row>
  </sheetData>
  <sheetProtection algorithmName="SHA-512" hashValue="KkRdfKJKhC8c7l4ObNZIzxnVl3vx/4kxgRrhiBr1kc0aRo3880OBg2s96CfqOsfOMQBQ9vo8MtW+5jYHPTakLg==" saltValue="DAV5ho7zzMghJkKH51i4U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E27"/>
  <sheetViews>
    <sheetView topLeftCell="B1" zoomScale="91" zoomScaleNormal="91" zoomScalePageLayoutView="91" workbookViewId="0">
      <selection activeCell="I22" sqref="I22"/>
    </sheetView>
  </sheetViews>
  <sheetFormatPr defaultColWidth="9.140625" defaultRowHeight="15" x14ac:dyDescent="0.25"/>
  <cols>
    <col min="1" max="1" width="58.7109375" style="62" customWidth="1"/>
    <col min="2" max="2" width="38.7109375" style="62" customWidth="1"/>
    <col min="3" max="3" width="58.7109375" style="62" customWidth="1"/>
    <col min="4" max="4" width="22.7109375" style="62" customWidth="1"/>
    <col min="5" max="5" width="85.7109375" style="62" customWidth="1"/>
    <col min="6" max="16384" width="9.140625" style="62"/>
  </cols>
  <sheetData>
    <row r="1" spans="1:5" ht="19.5" thickBot="1" x14ac:dyDescent="0.3">
      <c r="A1" s="68" t="str">
        <f>CONCATENATE("Worksheet to Enter Maintenance of State Financial Support Amounts for State Fiscal Year (SFY) ",'Getting Started'!B4+4)</f>
        <v>Worksheet to Enter Maintenance of State Financial Support Amounts for State Fiscal Year (SFY) 2020</v>
      </c>
      <c r="B1" s="67"/>
      <c r="C1" s="67"/>
      <c r="D1" s="67"/>
      <c r="E1" s="63"/>
    </row>
    <row r="2" spans="1:5" ht="20.65" customHeight="1" x14ac:dyDescent="0.25">
      <c r="A2" s="112" t="s">
        <v>22</v>
      </c>
      <c r="B2" s="113"/>
      <c r="C2" s="114"/>
      <c r="D2" s="115"/>
      <c r="E2" s="127"/>
    </row>
    <row r="3" spans="1:5" s="121" customFormat="1" x14ac:dyDescent="0.25">
      <c r="A3" s="117" t="s">
        <v>14</v>
      </c>
      <c r="B3" s="118" t="s">
        <v>9</v>
      </c>
      <c r="C3" s="119" t="s">
        <v>7</v>
      </c>
      <c r="D3" s="119" t="s">
        <v>8</v>
      </c>
      <c r="E3" s="128" t="s">
        <v>26</v>
      </c>
    </row>
    <row r="4" spans="1:5" ht="14.65" customHeight="1" x14ac:dyDescent="0.25">
      <c r="A4" s="60" t="s">
        <v>44</v>
      </c>
      <c r="B4" s="53" t="s">
        <v>101</v>
      </c>
      <c r="C4" s="54" t="s">
        <v>102</v>
      </c>
      <c r="D4" s="64">
        <v>101875543</v>
      </c>
      <c r="E4" s="81" t="s">
        <v>128</v>
      </c>
    </row>
    <row r="5" spans="1:5" x14ac:dyDescent="0.25">
      <c r="A5" s="60" t="s">
        <v>44</v>
      </c>
      <c r="B5" s="53" t="s">
        <v>101</v>
      </c>
      <c r="C5" s="54" t="s">
        <v>103</v>
      </c>
      <c r="D5" s="65">
        <v>1350000</v>
      </c>
      <c r="E5" s="82" t="s">
        <v>129</v>
      </c>
    </row>
    <row r="6" spans="1:5" ht="30" x14ac:dyDescent="0.25">
      <c r="A6" s="60" t="s">
        <v>44</v>
      </c>
      <c r="B6" s="53" t="s">
        <v>101</v>
      </c>
      <c r="C6" s="54" t="s">
        <v>136</v>
      </c>
      <c r="D6" s="65">
        <v>2500000</v>
      </c>
      <c r="E6" s="82" t="s">
        <v>137</v>
      </c>
    </row>
    <row r="7" spans="1:5" ht="13.9" customHeight="1" x14ac:dyDescent="0.25">
      <c r="A7" s="60" t="s">
        <v>46</v>
      </c>
      <c r="B7" s="53" t="s">
        <v>105</v>
      </c>
      <c r="C7" s="54" t="s">
        <v>132</v>
      </c>
      <c r="D7" s="65">
        <v>4000000</v>
      </c>
      <c r="E7" s="85" t="s">
        <v>133</v>
      </c>
    </row>
    <row r="8" spans="1:5" ht="30" x14ac:dyDescent="0.25">
      <c r="A8" s="60" t="s">
        <v>46</v>
      </c>
      <c r="B8" s="53" t="s">
        <v>115</v>
      </c>
      <c r="C8" s="54"/>
      <c r="D8" s="65">
        <v>150000</v>
      </c>
      <c r="E8" s="85" t="s">
        <v>134</v>
      </c>
    </row>
    <row r="9" spans="1:5" x14ac:dyDescent="0.25">
      <c r="A9" s="60"/>
      <c r="B9" s="53"/>
      <c r="C9" s="54"/>
      <c r="D9" s="65"/>
      <c r="E9" s="85"/>
    </row>
    <row r="10" spans="1:5" ht="15.75" thickBot="1" x14ac:dyDescent="0.3">
      <c r="A10" s="61"/>
      <c r="B10" s="55"/>
      <c r="C10" s="54"/>
      <c r="D10" s="65"/>
      <c r="E10" s="86"/>
    </row>
    <row r="11" spans="1:5" ht="15.75" thickBot="1" x14ac:dyDescent="0.3">
      <c r="A11" s="23" t="str">
        <f>CONCATENATE("Total SEA Financial Support for Fiscal Year Ending June 30, ",'Getting Started'!B$4+5)</f>
        <v>Total SEA Financial Support for Fiscal Year Ending June 30, 2021</v>
      </c>
      <c r="B11" s="37"/>
      <c r="C11" s="24"/>
      <c r="D11" s="27">
        <f>SUM(D4:D10)</f>
        <v>109875543</v>
      </c>
    </row>
    <row r="12" spans="1:5" ht="36" customHeight="1" thickBot="1" x14ac:dyDescent="0.3">
      <c r="A12" s="1"/>
      <c r="B12" s="5"/>
      <c r="C12" s="21"/>
      <c r="D12" s="21"/>
    </row>
    <row r="13" spans="1:5" ht="18.75" x14ac:dyDescent="0.25">
      <c r="A13" s="122" t="s">
        <v>23</v>
      </c>
      <c r="B13" s="123"/>
      <c r="C13" s="124"/>
      <c r="D13" s="124"/>
      <c r="E13" s="127"/>
    </row>
    <row r="14" spans="1:5" s="121" customFormat="1" x14ac:dyDescent="0.25">
      <c r="A14" s="117" t="s">
        <v>24</v>
      </c>
      <c r="B14" s="118" t="s">
        <v>9</v>
      </c>
      <c r="C14" s="119" t="s">
        <v>7</v>
      </c>
      <c r="D14" s="126" t="s">
        <v>8</v>
      </c>
      <c r="E14" s="128" t="s">
        <v>26</v>
      </c>
    </row>
    <row r="15" spans="1:5" x14ac:dyDescent="0.25">
      <c r="A15" s="60" t="s">
        <v>54</v>
      </c>
      <c r="B15" s="53" t="s">
        <v>106</v>
      </c>
      <c r="C15" s="54"/>
      <c r="D15" s="64">
        <v>229000</v>
      </c>
      <c r="E15" s="81" t="s">
        <v>113</v>
      </c>
    </row>
    <row r="16" spans="1:5" x14ac:dyDescent="0.25">
      <c r="A16" s="60" t="s">
        <v>54</v>
      </c>
      <c r="B16" s="53" t="s">
        <v>135</v>
      </c>
      <c r="C16" s="54"/>
      <c r="D16" s="65">
        <v>345000</v>
      </c>
      <c r="E16" s="82" t="s">
        <v>114</v>
      </c>
    </row>
    <row r="17" spans="1:5" x14ac:dyDescent="0.25">
      <c r="A17" s="60" t="s">
        <v>55</v>
      </c>
      <c r="B17" s="53" t="s">
        <v>107</v>
      </c>
      <c r="C17" s="54"/>
      <c r="D17" s="65">
        <v>2500000</v>
      </c>
      <c r="E17" s="82" t="s">
        <v>130</v>
      </c>
    </row>
    <row r="18" spans="1:5" x14ac:dyDescent="0.25">
      <c r="A18" s="60" t="s">
        <v>55</v>
      </c>
      <c r="B18" s="53" t="s">
        <v>108</v>
      </c>
      <c r="C18" s="54"/>
      <c r="D18" s="65">
        <v>1000000</v>
      </c>
      <c r="E18" s="82" t="s">
        <v>131</v>
      </c>
    </row>
    <row r="19" spans="1:5" x14ac:dyDescent="0.25">
      <c r="A19" s="60" t="s">
        <v>56</v>
      </c>
      <c r="B19" s="53" t="s">
        <v>109</v>
      </c>
      <c r="C19" s="54"/>
      <c r="D19" s="65">
        <v>0</v>
      </c>
      <c r="E19" s="82"/>
    </row>
    <row r="20" spans="1:5" x14ac:dyDescent="0.25">
      <c r="A20" s="60" t="s">
        <v>57</v>
      </c>
      <c r="B20" s="53" t="s">
        <v>110</v>
      </c>
      <c r="C20" s="54" t="s">
        <v>102</v>
      </c>
      <c r="D20" s="65">
        <v>400500</v>
      </c>
      <c r="E20" s="82"/>
    </row>
    <row r="21" spans="1:5" x14ac:dyDescent="0.25">
      <c r="A21" s="60" t="s">
        <v>58</v>
      </c>
      <c r="B21" s="53" t="s">
        <v>105</v>
      </c>
      <c r="C21" s="54" t="s">
        <v>102</v>
      </c>
      <c r="D21" s="65">
        <v>4500000</v>
      </c>
      <c r="E21" s="82"/>
    </row>
    <row r="22" spans="1:5" ht="30" x14ac:dyDescent="0.25">
      <c r="A22" s="60" t="s">
        <v>59</v>
      </c>
      <c r="B22" s="53" t="s">
        <v>111</v>
      </c>
      <c r="C22" s="54"/>
      <c r="D22" s="65">
        <v>750000</v>
      </c>
      <c r="E22" s="82" t="s">
        <v>112</v>
      </c>
    </row>
    <row r="23" spans="1:5" x14ac:dyDescent="0.25">
      <c r="A23" s="60"/>
      <c r="B23" s="53"/>
      <c r="C23" s="54"/>
      <c r="D23" s="65"/>
      <c r="E23" s="85"/>
    </row>
    <row r="24" spans="1:5" ht="15.75" thickBot="1" x14ac:dyDescent="0.3">
      <c r="A24" s="61"/>
      <c r="B24" s="55"/>
      <c r="C24" s="54"/>
      <c r="D24" s="66"/>
      <c r="E24" s="87"/>
    </row>
    <row r="25" spans="1:5" ht="15.75" thickBot="1" x14ac:dyDescent="0.3">
      <c r="A25" s="23" t="str">
        <f>CONCATENATE("Total Other State Agency Financial Support for Fiscal Year Ending June 30, ",'Getting Started'!B$4+5)</f>
        <v>Total Other State Agency Financial Support for Fiscal Year Ending June 30, 2021</v>
      </c>
      <c r="B25" s="37"/>
      <c r="C25" s="24"/>
      <c r="D25" s="27">
        <f>SUM(D15:D24)</f>
        <v>9724500</v>
      </c>
    </row>
    <row r="26" spans="1:5" ht="15.75" thickBot="1" x14ac:dyDescent="0.3">
      <c r="A26" s="38"/>
      <c r="B26" s="25"/>
      <c r="C26" s="36"/>
      <c r="D26" s="39"/>
    </row>
    <row r="27" spans="1:5" ht="21.75" thickBot="1" x14ac:dyDescent="0.3">
      <c r="A27" s="26" t="str">
        <f>CONCATENATE("Total State Financial Support for Fiscal Year Ending June 30, ",'Getting Started'!B$4+5)</f>
        <v>Total State Financial Support for Fiscal Year Ending June 30, 2021</v>
      </c>
      <c r="B27" s="25"/>
      <c r="C27" s="37"/>
      <c r="D27" s="22">
        <f>SUM(D11,D25)</f>
        <v>119600043</v>
      </c>
    </row>
  </sheetData>
  <sheetProtection password="CAC1" sheet="1" objects="1" scenarios="1"/>
  <dataValidations count="3">
    <dataValidation type="decimal" operator="greaterThanOrEqual" allowBlank="1" showInputMessage="1" showErrorMessage="1" errorTitle="Number Error" error="You must input a number greater than or equal to 0." sqref="D4:D10 D15:D24" xr:uid="{00000000-0002-0000-0900-000000000000}">
      <formula1>0</formula1>
    </dataValidation>
    <dataValidation showErrorMessage="1" errorTitle="Activity Error" error="Please select an activity from the drop-down menu.  If the activity does not appear, first add it to the list on Activity List worksheet and then select from the drop-down menu here." sqref="B15:B24 B4:B10" xr:uid="{00000000-0002-0000-0900-000001000000}"/>
    <dataValidation operator="greaterThanOrEqual" allowBlank="1" showInputMessage="1" showErrorMessage="1" errorTitle="Number Error" error="You must input a number greater than or equal to 0." sqref="E1:E1048576" xr:uid="{00000000-0002-0000-0900-000002000000}"/>
  </dataValidations>
  <pageMargins left="0" right="1.45" top="0.75" bottom="0.75" header="0.3" footer="0.3"/>
  <pageSetup scale="49" fitToHeight="2" orientation="landscape"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3000000}">
          <x14:formula1>
            <xm:f>'Contact Information'!$A$3:$A$12</xm:f>
          </x14:formula1>
          <xm:sqref>A4:A10</xm:sqref>
        </x14:dataValidation>
        <x14:dataValidation type="list" allowBlank="1" showInputMessage="1" showErrorMessage="1" xr:uid="{00000000-0002-0000-0900-000004000000}">
          <x14:formula1>
            <xm:f>'Contact Information'!$A$16:$A$30</xm:f>
          </x14:formula1>
          <xm:sqref>A15:A24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G36"/>
  <sheetViews>
    <sheetView workbookViewId="0">
      <pane ySplit="3" topLeftCell="A4" activePane="bottomLeft" state="frozen"/>
      <selection pane="bottomLeft" activeCell="A4" sqref="A4"/>
    </sheetView>
  </sheetViews>
  <sheetFormatPr defaultColWidth="9.140625" defaultRowHeight="15" x14ac:dyDescent="0.25"/>
  <cols>
    <col min="1" max="1" width="53" style="1" customWidth="1"/>
    <col min="2" max="6" width="19" style="1" customWidth="1"/>
    <col min="7" max="16384" width="9.140625" style="1"/>
  </cols>
  <sheetData>
    <row r="1" spans="1:7" x14ac:dyDescent="0.25">
      <c r="A1" s="129" t="str">
        <f>CONCATENATE("Summary of Total Maintenance of State Financial Support Amounts for State Fiscal Years ",'Getting Started'!B4,"-",'Getting Started'!B4+4)</f>
        <v>Summary of Total Maintenance of State Financial Support Amounts for State Fiscal Years 2016-2020</v>
      </c>
      <c r="B1" s="130"/>
      <c r="C1" s="130"/>
      <c r="D1" s="130"/>
      <c r="E1" s="130"/>
      <c r="F1" s="131"/>
    </row>
    <row r="2" spans="1:7" s="136" customFormat="1" ht="14.65" customHeight="1" x14ac:dyDescent="0.25">
      <c r="A2" s="137" t="s">
        <v>125</v>
      </c>
      <c r="B2" s="134" t="s">
        <v>120</v>
      </c>
      <c r="C2" s="134" t="s">
        <v>121</v>
      </c>
      <c r="D2" s="134" t="s">
        <v>122</v>
      </c>
      <c r="E2" s="134" t="s">
        <v>123</v>
      </c>
      <c r="F2" s="134" t="s">
        <v>124</v>
      </c>
      <c r="G2" s="135"/>
    </row>
    <row r="3" spans="1:7" x14ac:dyDescent="0.25">
      <c r="A3" s="5"/>
      <c r="B3" s="6">
        <f>'Getting Started'!B4</f>
        <v>2016</v>
      </c>
      <c r="C3" s="7">
        <f>B3+1</f>
        <v>2017</v>
      </c>
      <c r="D3" s="7">
        <f t="shared" ref="D3:F3" si="0">C3+1</f>
        <v>2018</v>
      </c>
      <c r="E3" s="7">
        <f t="shared" si="0"/>
        <v>2019</v>
      </c>
      <c r="F3" s="7">
        <f t="shared" si="0"/>
        <v>2020</v>
      </c>
      <c r="G3" s="2"/>
    </row>
    <row r="4" spans="1:7" ht="14.65" customHeight="1" x14ac:dyDescent="0.25">
      <c r="A4" s="44" t="str">
        <f>CONCATENATE("Total Maintenance of State Financial Support (MFS) Amounts for State Fiscal Years ",'Getting Started'!B4,"-",'Getting Started'!B4+4)</f>
        <v>Total Maintenance of State Financial Support (MFS) Amounts for State Fiscal Years 2016-2020</v>
      </c>
      <c r="B4" s="42"/>
      <c r="C4" s="42"/>
      <c r="D4" s="42"/>
      <c r="E4" s="42"/>
      <c r="F4" s="43"/>
    </row>
    <row r="5" spans="1:7" x14ac:dyDescent="0.25">
      <c r="A5" s="11" t="s">
        <v>0</v>
      </c>
      <c r="B5" s="3">
        <f>'Year 1'!D27</f>
        <v>112828932</v>
      </c>
      <c r="C5" s="3">
        <f>'Year 2'!D27</f>
        <v>116832794</v>
      </c>
      <c r="D5" s="3">
        <f>'Year 3'!D27</f>
        <v>117156835</v>
      </c>
      <c r="E5" s="3">
        <f>'Year 4'!D27</f>
        <v>117156835</v>
      </c>
      <c r="F5" s="3">
        <f>'Year 5'!D27</f>
        <v>119600043</v>
      </c>
    </row>
    <row r="6" spans="1:7" x14ac:dyDescent="0.25">
      <c r="A6" s="12" t="s">
        <v>1</v>
      </c>
      <c r="B6" s="10"/>
      <c r="C6" s="3">
        <f>IFERROR(IF(C5=0,"",C5-B5),"")</f>
        <v>4003862</v>
      </c>
      <c r="D6" s="3">
        <f t="shared" ref="D6:F6" si="1">IFERROR(IF(D5=0,"",D5-C5),"")</f>
        <v>324041</v>
      </c>
      <c r="E6" s="3">
        <f t="shared" si="1"/>
        <v>0</v>
      </c>
      <c r="F6" s="3">
        <f t="shared" si="1"/>
        <v>2443208</v>
      </c>
    </row>
    <row r="7" spans="1:7" x14ac:dyDescent="0.25">
      <c r="A7" s="19" t="s">
        <v>2</v>
      </c>
      <c r="B7" s="15"/>
      <c r="C7" s="16">
        <f>IFERROR(C6/B5,"")</f>
        <v>3.5486128681958988E-2</v>
      </c>
      <c r="D7" s="16">
        <f t="shared" ref="D7:F7" si="2">IFERROR(D6/C5,"")</f>
        <v>2.7735449004155461E-3</v>
      </c>
      <c r="E7" s="16">
        <f t="shared" si="2"/>
        <v>0</v>
      </c>
      <c r="F7" s="16">
        <f t="shared" si="2"/>
        <v>2.0854165273413199E-2</v>
      </c>
    </row>
    <row r="8" spans="1:7" ht="14.65" customHeight="1" x14ac:dyDescent="0.25">
      <c r="A8" s="44" t="str">
        <f>CONCATENATE("Maintenance of State Financial Support (MFS) Amounts Per Pupil for State Fiscal Years ",'Getting Started'!B4,"-",'Getting Started'!B4+4)</f>
        <v>Maintenance of State Financial Support (MFS) Amounts Per Pupil for State Fiscal Years 2016-2020</v>
      </c>
      <c r="B8" s="45"/>
      <c r="C8" s="45"/>
      <c r="D8" s="45"/>
      <c r="E8" s="45"/>
      <c r="F8" s="46"/>
    </row>
    <row r="9" spans="1:7" x14ac:dyDescent="0.25">
      <c r="A9" s="8" t="s">
        <v>32</v>
      </c>
      <c r="B9" s="4">
        <v>73921</v>
      </c>
      <c r="C9" s="4">
        <v>74552</v>
      </c>
      <c r="D9" s="4">
        <v>73998</v>
      </c>
      <c r="E9" s="4">
        <v>75070</v>
      </c>
      <c r="F9" s="9">
        <v>74821</v>
      </c>
    </row>
    <row r="10" spans="1:7" x14ac:dyDescent="0.25">
      <c r="A10" s="11" t="s">
        <v>4</v>
      </c>
      <c r="B10" s="3">
        <f>IFERROR('Table - Summary'!B5/'Table - Summary'!B$9,"")</f>
        <v>1526.3447734743847</v>
      </c>
      <c r="C10" s="3">
        <f>IFERROR('Table - Summary'!C5/'Table - Summary'!C$9,"")</f>
        <v>1567.1315860070822</v>
      </c>
      <c r="D10" s="3">
        <f>IFERROR('Table - Summary'!D5/'Table - Summary'!D$9,"")</f>
        <v>1583.2432633314413</v>
      </c>
      <c r="E10" s="3">
        <f>IFERROR('Table - Summary'!E5/'Table - Summary'!E$9,"")</f>
        <v>1560.634541094978</v>
      </c>
      <c r="F10" s="3">
        <f>IFERROR('Table - Summary'!F5/'Table - Summary'!F$9,"")</f>
        <v>1598.4822843853999</v>
      </c>
    </row>
    <row r="11" spans="1:7" x14ac:dyDescent="0.25">
      <c r="A11" s="12" t="s">
        <v>1</v>
      </c>
      <c r="B11" s="10"/>
      <c r="C11" s="3">
        <f>IFERROR(IF(C10=0,"",C10-B10),"")</f>
        <v>40.786812532697468</v>
      </c>
      <c r="D11" s="3">
        <f>IFERROR(IF(D10=0,"",D10-C10),"")</f>
        <v>16.111677324359107</v>
      </c>
      <c r="E11" s="3">
        <f>IFERROR(IF(E10=0,"",E10-D10),"")</f>
        <v>-22.608722236463336</v>
      </c>
      <c r="F11" s="3">
        <f>IFERROR(IF(F10=0,"",F10-E10),"")</f>
        <v>37.847743290421931</v>
      </c>
    </row>
    <row r="12" spans="1:7" x14ac:dyDescent="0.25">
      <c r="A12" s="13" t="s">
        <v>2</v>
      </c>
      <c r="B12" s="10"/>
      <c r="C12" s="17">
        <f>IFERROR(C11/B10,"")</f>
        <v>2.6721886982228368E-2</v>
      </c>
      <c r="D12" s="17">
        <f>IFERROR(D11/C10,"")</f>
        <v>1.0280998397467241E-2</v>
      </c>
      <c r="E12" s="17">
        <f>IFERROR(E11/D10,"")</f>
        <v>-1.4280005328360176E-2</v>
      </c>
      <c r="F12" s="17">
        <f>IFERROR(F11/E10,"")</f>
        <v>2.4251509430175153E-2</v>
      </c>
    </row>
    <row r="13" spans="1:7" x14ac:dyDescent="0.25">
      <c r="A13" s="41" t="s">
        <v>6</v>
      </c>
      <c r="B13" s="42"/>
      <c r="C13" s="42"/>
      <c r="D13" s="42"/>
      <c r="E13" s="42"/>
      <c r="F13" s="43"/>
    </row>
    <row r="14" spans="1:7" s="29" customFormat="1" x14ac:dyDescent="0.25">
      <c r="A14" s="28" t="s">
        <v>11</v>
      </c>
      <c r="B14" s="18" t="str">
        <f>IF(B5&lt;1,"",IF(B5&gt;='Getting Started'!$B$8,"MFS Met","MFS Not Met"))</f>
        <v>MFS Met</v>
      </c>
      <c r="C14" s="18" t="str">
        <f>IF(C5&lt;1,"",IF(B14="MFS Met",IF(C5&gt;=B5,"MFS Met","MFS Not Met"),IF(C5&gt;='Getting Started'!$B$8,"MFS Met","MFS Not Met")))</f>
        <v>MFS Met</v>
      </c>
      <c r="D14" s="18" t="str">
        <f>IF(D5&lt;1,"",IF(C14="MFS Met",IF(D5&gt;=C5,"MFS Met","MFS Not Met"),IF(B14="MFS Met",IF(D5&gt;=B5,"MFS Met","MFS Not Met"),IF(D5&gt;='Getting Started'!$B$8,"MFS Met","MFS Not Met"))))</f>
        <v>MFS Met</v>
      </c>
      <c r="E14" s="18" t="str">
        <f>IF(E5&lt;1,"",IF(D14="MFS Met",IF(E5&gt;=D5,"MFS Met","MFS Not Met"),IF(C14="MFS Met",IF(E5&gt;=C5,"MFS Met","MFS Not Met"),IF(B14="MFS Met",IF(E5&gt;=B5,"MFS Met","MFS Not Met"),IF(E5&gt;='Getting Started'!$B$8,"MFS Met","MFS Not Met")))))</f>
        <v>MFS Met</v>
      </c>
      <c r="F14" s="18" t="str">
        <f>IF(F5&lt;1,"",IF(E14="MFS Met",IF(F5&gt;=E5,"MFS Met","MFS Not Met"),IF(D14="MFS Met",IF(F5&gt;=D5,"MFS Met","MFS Not Met"),IF(C14="MFS Met",IF(F5&gt;=C5,"MFS Met","MFS Not Met"),IF(B14="MFS Met",IF(F5&gt;=B5,"MFS Met","MFS Not Met"),IF(F5&gt;='Getting Started'!$B$8,"MFS Met","MFS Not Met"))))))</f>
        <v>MFS Met</v>
      </c>
    </row>
    <row r="15" spans="1:7" x14ac:dyDescent="0.25">
      <c r="A15" s="20" t="s">
        <v>12</v>
      </c>
      <c r="B15" s="18" t="str">
        <f>IF(B9="","",IF(B10&gt;='Getting Started'!$B$10,"MFS Met","MFS Not Met"))</f>
        <v>MFS Met</v>
      </c>
      <c r="C15" s="18" t="str">
        <f>IF(C9="","",IF(B15="MFS Met",IF(C10&gt;=B10,"MFS Met","MFS Not Met"),IF(C10&gt;='Getting Started'!$B$10,"MFS Met","MFS Not Met")))</f>
        <v>MFS Met</v>
      </c>
      <c r="D15" s="18" t="str">
        <f>IF(D9="","",IF(C15="MFS Met",IF(D10&gt;=C10,"MFS Met","MFS Not Met"),IF(B15="MFS Met",IF(D10&gt;=B10,"MFS Met","MFS Not Met"),IF(D10&gt;='Getting Started'!$B$10,"MFS Met","MFS Not Met"))))</f>
        <v>MFS Met</v>
      </c>
      <c r="E15" s="18" t="str">
        <f>IF(E9="","",IF(D15="MFS Met",IF(E10&gt;=D10,"MFS Met","MFS Not Met"),IF(C15="MFS Met",IF(E10&gt;=C10,"MFS Met","MFS Not Met"),IF(B15="MFS Met",IF(E10&gt;=B10,"MFS Met","MFS Not Met"),IF(E10&gt;='Getting Started'!$B$10,"MFS Met","MFS Not Met")))))</f>
        <v>MFS Not Met</v>
      </c>
      <c r="F15" s="18" t="str">
        <f>IF(F9="","",IF(E15="MFS Met",IF(F10&gt;=E10,"MFS Met","MFS Not Met"),IF(D15="MFS Met",IF(F10&gt;=D10,"MFS Met","MFS Not Met"),IF(C15="MFS Met",IF(F10&gt;=C10,"MFS Met","MFS Not Met"),IF(B15="MFS Met",IF(F10&gt;=B10,"MFS Met","MFS Not Met"),IF(F10&gt;='Getting Started'!$B$10,"MFS Met","MFS Not Met"))))))</f>
        <v>MFS Met</v>
      </c>
    </row>
    <row r="16" spans="1:7" x14ac:dyDescent="0.25">
      <c r="A16" s="20" t="s">
        <v>13</v>
      </c>
      <c r="B16" s="18" t="str">
        <f>IF(B14="","",IF(B14="MFS Met","MFS Met",IF(B15="MFS Met","MFS Met","MFS Not Met")))</f>
        <v>MFS Met</v>
      </c>
      <c r="C16" s="18" t="str">
        <f>IF(C14="","",IF(C14="MFS Met","MFS Met",IF(C15="MFS Met","MFS Met","MFS Not Met")))</f>
        <v>MFS Met</v>
      </c>
      <c r="D16" s="18" t="str">
        <f>IF(D14="","",IF(D14="MFS Met","MFS Met",IF(D15="MFS Met","MFS Met","MFS Not Met")))</f>
        <v>MFS Met</v>
      </c>
      <c r="E16" s="18" t="str">
        <f>IF(E14="","",IF(E14="MFS Met","MFS Met",IF(E15="MFS Met","MFS Met","MFS Not Met")))</f>
        <v>MFS Met</v>
      </c>
      <c r="F16" s="18" t="str">
        <f>IF(F14="","",IF(F14="MFS Met","MFS Met",IF(F15="MFS Met","MFS Met","MFS Not Met")))</f>
        <v>MFS Met</v>
      </c>
    </row>
    <row r="17" spans="1:6" ht="14.65" customHeight="1" x14ac:dyDescent="0.25">
      <c r="A17" s="44" t="str">
        <f>CONCATENATE("Maintenance of State Financial Support (MFS) Amounts by SEA/Other State Agency Status for State Fiscal Years ",B3,"-",F3)</f>
        <v>Maintenance of State Financial Support (MFS) Amounts by SEA/Other State Agency Status for State Fiscal Years 2016-2020</v>
      </c>
      <c r="B17" s="45"/>
      <c r="C17" s="45"/>
      <c r="D17" s="45"/>
      <c r="E17" s="45"/>
      <c r="F17" s="46"/>
    </row>
    <row r="18" spans="1:6" x14ac:dyDescent="0.25">
      <c r="A18" s="47" t="s">
        <v>27</v>
      </c>
      <c r="B18" s="49">
        <f>'Year 1'!$D$11</f>
        <v>103104432</v>
      </c>
      <c r="C18" s="49">
        <f>'Year 2'!$D$11</f>
        <v>107108294</v>
      </c>
      <c r="D18" s="49">
        <f>'Year 3'!$D$11</f>
        <v>107432335</v>
      </c>
      <c r="E18" s="49">
        <f>'Year 4'!$D$11</f>
        <v>107432335</v>
      </c>
      <c r="F18" s="49">
        <f>'Year 5'!$D$11</f>
        <v>109875543</v>
      </c>
    </row>
    <row r="19" spans="1:6" x14ac:dyDescent="0.25">
      <c r="A19" s="48" t="s">
        <v>19</v>
      </c>
      <c r="B19" s="49">
        <f>'Year 1'!$D$25</f>
        <v>9724500</v>
      </c>
      <c r="C19" s="49">
        <f>'Year 2'!$D$25</f>
        <v>9724500</v>
      </c>
      <c r="D19" s="49">
        <f>'Year 3'!$D$25</f>
        <v>9724500</v>
      </c>
      <c r="E19" s="49">
        <f>'Year 4'!$D$25</f>
        <v>9724500</v>
      </c>
      <c r="F19" s="49">
        <f>'Year 5'!$D$25</f>
        <v>9724500</v>
      </c>
    </row>
    <row r="20" spans="1:6" x14ac:dyDescent="0.25">
      <c r="A20" s="13" t="s">
        <v>0</v>
      </c>
      <c r="B20" s="49">
        <f>'Year 1'!$D$27</f>
        <v>112828932</v>
      </c>
      <c r="C20" s="49">
        <f>'Year 2'!$D$27</f>
        <v>116832794</v>
      </c>
      <c r="D20" s="49">
        <f>'Year 3'!$D$27</f>
        <v>117156835</v>
      </c>
      <c r="E20" s="49">
        <f>'Year 4'!$D$27</f>
        <v>117156835</v>
      </c>
      <c r="F20" s="49">
        <f>'Year 5'!$D$27</f>
        <v>119600043</v>
      </c>
    </row>
    <row r="21" spans="1:6" ht="14.65" customHeight="1" x14ac:dyDescent="0.25">
      <c r="A21" s="44" t="str">
        <f>CONCATENATE("Maintenance of State Financial Support (MFS) Amounts by Other State Agency for State Fiscal Year ",B$3, "-",F$3)</f>
        <v>Maintenance of State Financial Support (MFS) Amounts by Other State Agency for State Fiscal Year 2016-2020</v>
      </c>
      <c r="B21" s="45"/>
      <c r="C21" s="45"/>
      <c r="D21" s="45"/>
      <c r="E21" s="45"/>
      <c r="F21" s="46"/>
    </row>
    <row r="22" spans="1:6" x14ac:dyDescent="0.25">
      <c r="A22" s="73" t="str">
        <f>IF('Hidden tab'!C2&gt;0,'Hidden tab'!C2,"")</f>
        <v>Department of Mental Health</v>
      </c>
      <c r="B22" s="74">
        <f ca="1">IF('Hidden tab'!$C2="","",IF('Hidden tab'!$C2&gt;0,'Hidden tab'!D2,""))</f>
        <v>574000</v>
      </c>
      <c r="C22" s="74">
        <f ca="1">IF('Hidden tab'!$C2="","",IF('Hidden tab'!$C2&gt;0,'Hidden tab'!E2,""))</f>
        <v>574000</v>
      </c>
      <c r="D22" s="74">
        <f ca="1">IF('Hidden tab'!$C2="","",IF('Hidden tab'!$C2&gt;0,'Hidden tab'!F2,""))</f>
        <v>574000</v>
      </c>
      <c r="E22" s="74">
        <f ca="1">IF('Hidden tab'!$C2="","",IF('Hidden tab'!$C2&gt;0,'Hidden tab'!G2,""))</f>
        <v>574000</v>
      </c>
      <c r="F22" s="74">
        <f ca="1">IF('Hidden tab'!$C2="","",IF('Hidden tab'!$C2&gt;0,'Hidden tab'!H2,""))</f>
        <v>574000</v>
      </c>
    </row>
    <row r="23" spans="1:6" x14ac:dyDescent="0.25">
      <c r="A23" s="73" t="str">
        <f>IF('Hidden tab'!C3&gt;0,'Hidden tab'!C3,"")</f>
        <v>Department of Behavioral Health and Developmental Disabilities</v>
      </c>
      <c r="B23" s="74">
        <f ca="1">IF('Hidden tab'!$C3="","",IF('Hidden tab'!$C3&gt;0,'Hidden tab'!D3,""))</f>
        <v>3500000</v>
      </c>
      <c r="C23" s="74">
        <f ca="1">IF('Hidden tab'!$C3="","",IF('Hidden tab'!$C3&gt;0,'Hidden tab'!E3,""))</f>
        <v>3500000</v>
      </c>
      <c r="D23" s="74">
        <f ca="1">IF('Hidden tab'!$C3="","",IF('Hidden tab'!$C3&gt;0,'Hidden tab'!F3,""))</f>
        <v>3500000</v>
      </c>
      <c r="E23" s="74">
        <f ca="1">IF('Hidden tab'!$C3="","",IF('Hidden tab'!$C3&gt;0,'Hidden tab'!G3,""))</f>
        <v>3500000</v>
      </c>
      <c r="F23" s="74">
        <f ca="1">IF('Hidden tab'!$C3="","",IF('Hidden tab'!$C3&gt;0,'Hidden tab'!H3,""))</f>
        <v>3500000</v>
      </c>
    </row>
    <row r="24" spans="1:6" x14ac:dyDescent="0.25">
      <c r="A24" s="73" t="str">
        <f>IF('Hidden tab'!C4&gt;0,'Hidden tab'!C4,"")</f>
        <v>Department of Children and Families</v>
      </c>
      <c r="B24" s="74">
        <f ca="1">IF('Hidden tab'!$C4="","",IF('Hidden tab'!$C4&gt;0,'Hidden tab'!D4,""))</f>
        <v>0</v>
      </c>
      <c r="C24" s="74">
        <f ca="1">IF('Hidden tab'!$C4="","",IF('Hidden tab'!$C4&gt;0,'Hidden tab'!E4,""))</f>
        <v>0</v>
      </c>
      <c r="D24" s="74">
        <f ca="1">IF('Hidden tab'!$C4="","",IF('Hidden tab'!$C4&gt;0,'Hidden tab'!F4,""))</f>
        <v>0</v>
      </c>
      <c r="E24" s="74">
        <f ca="1">IF('Hidden tab'!$C4="","",IF('Hidden tab'!$C4&gt;0,'Hidden tab'!G4,""))</f>
        <v>0</v>
      </c>
      <c r="F24" s="74">
        <f ca="1">IF('Hidden tab'!$C4="","",IF('Hidden tab'!$C4&gt;0,'Hidden tab'!H4,""))</f>
        <v>0</v>
      </c>
    </row>
    <row r="25" spans="1:6" x14ac:dyDescent="0.25">
      <c r="A25" s="73" t="str">
        <f>IF('Hidden tab'!C5&gt;0,'Hidden tab'!C5,"")</f>
        <v>Department of Corrections</v>
      </c>
      <c r="B25" s="74">
        <f ca="1">IF('Hidden tab'!$C5="","",IF('Hidden tab'!$C5&gt;0,'Hidden tab'!D5,""))</f>
        <v>400500</v>
      </c>
      <c r="C25" s="74">
        <f ca="1">IF('Hidden tab'!$C5="","",IF('Hidden tab'!$C5&gt;0,'Hidden tab'!E5,""))</f>
        <v>400500</v>
      </c>
      <c r="D25" s="74">
        <f ca="1">IF('Hidden tab'!$C5="","",IF('Hidden tab'!$C5&gt;0,'Hidden tab'!F5,""))</f>
        <v>400500</v>
      </c>
      <c r="E25" s="74">
        <f ca="1">IF('Hidden tab'!$C5="","",IF('Hidden tab'!$C5&gt;0,'Hidden tab'!G5,""))</f>
        <v>400500</v>
      </c>
      <c r="F25" s="74">
        <f ca="1">IF('Hidden tab'!$C5="","",IF('Hidden tab'!$C5&gt;0,'Hidden tab'!H5,""))</f>
        <v>400500</v>
      </c>
    </row>
    <row r="26" spans="1:6" x14ac:dyDescent="0.25">
      <c r="A26" s="73" t="str">
        <f>IF('Hidden tab'!C6&gt;0,'Hidden tab'!C6,"")</f>
        <v>Deaf/Blind/Other Low Incidence</v>
      </c>
      <c r="B26" s="74">
        <f ca="1">IF('Hidden tab'!$C6="","",IF('Hidden tab'!$C6&gt;0,'Hidden tab'!D6,""))</f>
        <v>4500000</v>
      </c>
      <c r="C26" s="74">
        <f ca="1">IF('Hidden tab'!$C6="","",IF('Hidden tab'!$C6&gt;0,'Hidden tab'!E6,""))</f>
        <v>4500000</v>
      </c>
      <c r="D26" s="74">
        <f ca="1">IF('Hidden tab'!$C6="","",IF('Hidden tab'!$C6&gt;0,'Hidden tab'!F6,""))</f>
        <v>4500000</v>
      </c>
      <c r="E26" s="74">
        <f ca="1">IF('Hidden tab'!$C6="","",IF('Hidden tab'!$C6&gt;0,'Hidden tab'!G6,""))</f>
        <v>4500000</v>
      </c>
      <c r="F26" s="74">
        <f ca="1">IF('Hidden tab'!$C6="","",IF('Hidden tab'!$C6&gt;0,'Hidden tab'!H6,""))</f>
        <v>4500000</v>
      </c>
    </row>
    <row r="27" spans="1:6" x14ac:dyDescent="0.25">
      <c r="A27" s="73" t="str">
        <f>IF('Hidden tab'!C7&gt;0,'Hidden tab'!C7,"")</f>
        <v>Department of Health</v>
      </c>
      <c r="B27" s="74">
        <f ca="1">IF('Hidden tab'!$C7="","",IF('Hidden tab'!$C7&gt;0,'Hidden tab'!D7,""))</f>
        <v>750000</v>
      </c>
      <c r="C27" s="74">
        <f ca="1">IF('Hidden tab'!$C7="","",IF('Hidden tab'!$C7&gt;0,'Hidden tab'!E7,""))</f>
        <v>750000</v>
      </c>
      <c r="D27" s="74">
        <f ca="1">IF('Hidden tab'!$C7="","",IF('Hidden tab'!$C7&gt;0,'Hidden tab'!F7,""))</f>
        <v>750000</v>
      </c>
      <c r="E27" s="74">
        <f ca="1">IF('Hidden tab'!$C7="","",IF('Hidden tab'!$C7&gt;0,'Hidden tab'!G7,""))</f>
        <v>750000</v>
      </c>
      <c r="F27" s="74">
        <f ca="1">IF('Hidden tab'!$C7="","",IF('Hidden tab'!$C7&gt;0,'Hidden tab'!H7,""))</f>
        <v>750000</v>
      </c>
    </row>
    <row r="28" spans="1:6" x14ac:dyDescent="0.25">
      <c r="A28" s="73" t="str">
        <f>IF('Hidden tab'!C8&gt;0,'Hidden tab'!C8,"")</f>
        <v/>
      </c>
      <c r="B28" s="74" t="str">
        <f>IF('Hidden tab'!$C8="","",IF('Hidden tab'!$C8&gt;0,'Hidden tab'!D8,""))</f>
        <v/>
      </c>
      <c r="C28" s="74" t="str">
        <f>IF('Hidden tab'!$C8="","",IF('Hidden tab'!$C8&gt;0,'Hidden tab'!E8,""))</f>
        <v/>
      </c>
      <c r="D28" s="74" t="str">
        <f>IF('Hidden tab'!$C8="","",IF('Hidden tab'!$C8&gt;0,'Hidden tab'!F8,""))</f>
        <v/>
      </c>
      <c r="E28" s="74" t="str">
        <f>IF('Hidden tab'!$C8="","",IF('Hidden tab'!$C8&gt;0,'Hidden tab'!G8,""))</f>
        <v/>
      </c>
      <c r="F28" s="74" t="str">
        <f>IF('Hidden tab'!$C8="","",IF('Hidden tab'!$C8&gt;0,'Hidden tab'!H8,""))</f>
        <v/>
      </c>
    </row>
    <row r="29" spans="1:6" x14ac:dyDescent="0.25">
      <c r="A29" s="73" t="str">
        <f>IF('Hidden tab'!C9&gt;0,'Hidden tab'!C9,"")</f>
        <v/>
      </c>
      <c r="B29" s="74" t="str">
        <f>IF('Hidden tab'!$C9="","",IF('Hidden tab'!$C9&gt;0,'Hidden tab'!D9,""))</f>
        <v/>
      </c>
      <c r="C29" s="74" t="str">
        <f>IF('Hidden tab'!$C9="","",IF('Hidden tab'!$C9&gt;0,'Hidden tab'!E9,""))</f>
        <v/>
      </c>
      <c r="D29" s="74" t="str">
        <f>IF('Hidden tab'!$C9="","",IF('Hidden tab'!$C9&gt;0,'Hidden tab'!F9,""))</f>
        <v/>
      </c>
      <c r="E29" s="74" t="str">
        <f>IF('Hidden tab'!$C9="","",IF('Hidden tab'!$C9&gt;0,'Hidden tab'!G9,""))</f>
        <v/>
      </c>
      <c r="F29" s="74" t="str">
        <f>IF('Hidden tab'!$C9="","",IF('Hidden tab'!$C9&gt;0,'Hidden tab'!H9,""))</f>
        <v/>
      </c>
    </row>
    <row r="30" spans="1:6" x14ac:dyDescent="0.25">
      <c r="A30" s="73" t="str">
        <f>IF('Hidden tab'!C10&gt;0,'Hidden tab'!C10,"")</f>
        <v/>
      </c>
      <c r="B30" s="74" t="str">
        <f>IF('Hidden tab'!$C10="","",IF('Hidden tab'!$C10&gt;0,'Hidden tab'!D10,""))</f>
        <v/>
      </c>
      <c r="C30" s="74" t="str">
        <f>IF('Hidden tab'!$C10="","",IF('Hidden tab'!$C10&gt;0,'Hidden tab'!E10,""))</f>
        <v/>
      </c>
      <c r="D30" s="74" t="str">
        <f>IF('Hidden tab'!$C10="","",IF('Hidden tab'!$C10&gt;0,'Hidden tab'!F10,""))</f>
        <v/>
      </c>
      <c r="E30" s="74" t="str">
        <f>IF('Hidden tab'!$C10="","",IF('Hidden tab'!$C10&gt;0,'Hidden tab'!G10,""))</f>
        <v/>
      </c>
      <c r="F30" s="74" t="str">
        <f>IF('Hidden tab'!$C10="","",IF('Hidden tab'!$C10&gt;0,'Hidden tab'!H10,""))</f>
        <v/>
      </c>
    </row>
    <row r="31" spans="1:6" x14ac:dyDescent="0.25">
      <c r="A31" s="73" t="str">
        <f>IF('Hidden tab'!C11&gt;0,'Hidden tab'!C11,"")</f>
        <v/>
      </c>
      <c r="B31" s="74" t="str">
        <f>IF('Hidden tab'!$C11="","",IF('Hidden tab'!$C11&gt;0,'Hidden tab'!D11,""))</f>
        <v/>
      </c>
      <c r="C31" s="74" t="str">
        <f>IF('Hidden tab'!$C11="","",IF('Hidden tab'!$C11&gt;0,'Hidden tab'!E11,""))</f>
        <v/>
      </c>
      <c r="D31" s="74" t="str">
        <f>IF('Hidden tab'!$C11="","",IF('Hidden tab'!$C11&gt;0,'Hidden tab'!F11,""))</f>
        <v/>
      </c>
      <c r="E31" s="74" t="str">
        <f>IF('Hidden tab'!$C11="","",IF('Hidden tab'!$C11&gt;0,'Hidden tab'!G11,""))</f>
        <v/>
      </c>
      <c r="F31" s="74" t="str">
        <f>IF('Hidden tab'!$C11="","",IF('Hidden tab'!$C11&gt;0,'Hidden tab'!H11,""))</f>
        <v/>
      </c>
    </row>
    <row r="32" spans="1:6" x14ac:dyDescent="0.25">
      <c r="A32" s="73" t="str">
        <f>IF('Hidden tab'!C12&gt;0,'Hidden tab'!C12,"")</f>
        <v/>
      </c>
      <c r="B32" s="74" t="str">
        <f>IF('Hidden tab'!$C12="","",IF('Hidden tab'!$C12&gt;0,'Hidden tab'!D12,""))</f>
        <v/>
      </c>
      <c r="C32" s="74" t="str">
        <f>IF('Hidden tab'!$C12="","",IF('Hidden tab'!$C12&gt;0,'Hidden tab'!E12,""))</f>
        <v/>
      </c>
      <c r="D32" s="74" t="str">
        <f>IF('Hidden tab'!$C12="","",IF('Hidden tab'!$C12&gt;0,'Hidden tab'!F12,""))</f>
        <v/>
      </c>
      <c r="E32" s="74" t="str">
        <f>IF('Hidden tab'!$C12="","",IF('Hidden tab'!$C12&gt;0,'Hidden tab'!G12,""))</f>
        <v/>
      </c>
      <c r="F32" s="74" t="str">
        <f>IF('Hidden tab'!$C12="","",IF('Hidden tab'!$C12&gt;0,'Hidden tab'!H12,""))</f>
        <v/>
      </c>
    </row>
    <row r="33" spans="1:6" x14ac:dyDescent="0.25">
      <c r="A33" s="73" t="str">
        <f>IF('Hidden tab'!C13&gt;0,'Hidden tab'!C13,"")</f>
        <v/>
      </c>
      <c r="B33" s="74" t="str">
        <f>IF('Hidden tab'!$C13="","",IF('Hidden tab'!$C13&gt;0,'Hidden tab'!D13,""))</f>
        <v/>
      </c>
      <c r="C33" s="74" t="str">
        <f>IF('Hidden tab'!$C13="","",IF('Hidden tab'!$C13&gt;0,'Hidden tab'!E13,""))</f>
        <v/>
      </c>
      <c r="D33" s="74" t="str">
        <f>IF('Hidden tab'!$C13="","",IF('Hidden tab'!$C13&gt;0,'Hidden tab'!F13,""))</f>
        <v/>
      </c>
      <c r="E33" s="74" t="str">
        <f>IF('Hidden tab'!$C13="","",IF('Hidden tab'!$C13&gt;0,'Hidden tab'!G13,""))</f>
        <v/>
      </c>
      <c r="F33" s="74" t="str">
        <f>IF('Hidden tab'!$C13="","",IF('Hidden tab'!$C13&gt;0,'Hidden tab'!H13,""))</f>
        <v/>
      </c>
    </row>
    <row r="34" spans="1:6" x14ac:dyDescent="0.25">
      <c r="A34" s="73" t="str">
        <f>IF('Hidden tab'!C14&gt;0,'Hidden tab'!C14,"")</f>
        <v/>
      </c>
      <c r="B34" s="74" t="str">
        <f>IF('Hidden tab'!$C14="","",IF('Hidden tab'!$C14&gt;0,'Hidden tab'!D14,""))</f>
        <v/>
      </c>
      <c r="C34" s="74" t="str">
        <f>IF('Hidden tab'!$C14="","",IF('Hidden tab'!$C14&gt;0,'Hidden tab'!E14,""))</f>
        <v/>
      </c>
      <c r="D34" s="74" t="str">
        <f>IF('Hidden tab'!$C14="","",IF('Hidden tab'!$C14&gt;0,'Hidden tab'!F14,""))</f>
        <v/>
      </c>
      <c r="E34" s="74" t="str">
        <f>IF('Hidden tab'!$C14="","",IF('Hidden tab'!$C14&gt;0,'Hidden tab'!G14,""))</f>
        <v/>
      </c>
      <c r="F34" s="74" t="str">
        <f>IF('Hidden tab'!$C14="","",IF('Hidden tab'!$C14&gt;0,'Hidden tab'!H14,""))</f>
        <v/>
      </c>
    </row>
    <row r="35" spans="1:6" x14ac:dyDescent="0.25">
      <c r="A35" s="73" t="str">
        <f>IF('Hidden tab'!C15&gt;0,'Hidden tab'!C15,"")</f>
        <v/>
      </c>
      <c r="B35" s="74" t="str">
        <f>IF('Hidden tab'!$C15="","",IF('Hidden tab'!$C15&gt;0,'Hidden tab'!D15,""))</f>
        <v/>
      </c>
      <c r="C35" s="74" t="str">
        <f>IF('Hidden tab'!$C15="","",IF('Hidden tab'!$C15&gt;0,'Hidden tab'!E15,""))</f>
        <v/>
      </c>
      <c r="D35" s="74" t="str">
        <f>IF('Hidden tab'!$C15="","",IF('Hidden tab'!$C15&gt;0,'Hidden tab'!F15,""))</f>
        <v/>
      </c>
      <c r="E35" s="74" t="str">
        <f>IF('Hidden tab'!$C15="","",IF('Hidden tab'!$C15&gt;0,'Hidden tab'!G15,""))</f>
        <v/>
      </c>
      <c r="F35" s="74" t="str">
        <f>IF('Hidden tab'!$C15="","",IF('Hidden tab'!$C15&gt;0,'Hidden tab'!H15,""))</f>
        <v/>
      </c>
    </row>
    <row r="36" spans="1:6" x14ac:dyDescent="0.25">
      <c r="A36" s="132" t="s">
        <v>0</v>
      </c>
      <c r="B36" s="133">
        <f ca="1">SUM(B22:B35)</f>
        <v>9724500</v>
      </c>
      <c r="C36" s="133">
        <f ca="1">SUM(C22:C35)</f>
        <v>9724500</v>
      </c>
      <c r="D36" s="133">
        <f ca="1">SUM(D22:D35)</f>
        <v>9724500</v>
      </c>
      <c r="E36" s="133">
        <f ca="1">SUM(E22:E35)</f>
        <v>9724500</v>
      </c>
      <c r="F36" s="133">
        <f ca="1">SUM(F22:F35)</f>
        <v>9724500</v>
      </c>
    </row>
  </sheetData>
  <sheetProtection password="CAC1" sheet="1" objects="1" scenarios="1"/>
  <conditionalFormatting sqref="C6:F7">
    <cfRule type="cellIs" dxfId="11" priority="22" operator="lessThan">
      <formula>0</formula>
    </cfRule>
  </conditionalFormatting>
  <conditionalFormatting sqref="C11:F12">
    <cfRule type="cellIs" dxfId="10" priority="19" operator="lessThan">
      <formula>0</formula>
    </cfRule>
  </conditionalFormatting>
  <conditionalFormatting sqref="B14:F16">
    <cfRule type="containsText" dxfId="9" priority="1" operator="containsText" text="MFS Not Met">
      <formula>NOT(ISERROR(SEARCH("MFS Not Met",B14)))</formula>
    </cfRule>
  </conditionalFormatting>
  <dataValidations count="1">
    <dataValidation type="whole" operator="greaterThan" allowBlank="1" showInputMessage="1" showErrorMessage="1" sqref="B9:F9" xr:uid="{00000000-0002-0000-0A00-000000000000}">
      <formula1>0</formula1>
    </dataValidation>
  </dataValidation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topLeftCell="B1" workbookViewId="0">
      <selection activeCell="C2" sqref="C2"/>
    </sheetView>
  </sheetViews>
  <sheetFormatPr defaultColWidth="8.7109375" defaultRowHeight="15" x14ac:dyDescent="0.25"/>
  <cols>
    <col min="1" max="1" width="13.28515625" style="70" bestFit="1" customWidth="1"/>
    <col min="2" max="2" width="54.42578125" style="70" bestFit="1" customWidth="1"/>
    <col min="3" max="3" width="64.140625" style="70" bestFit="1" customWidth="1"/>
    <col min="4" max="8" width="12.42578125" style="70" bestFit="1" customWidth="1"/>
    <col min="9" max="16384" width="8.7109375" style="70"/>
  </cols>
  <sheetData>
    <row r="1" spans="1:8" x14ac:dyDescent="0.25">
      <c r="A1" s="69" t="s">
        <v>36</v>
      </c>
      <c r="B1" s="69" t="s">
        <v>37</v>
      </c>
      <c r="C1" s="69" t="s">
        <v>38</v>
      </c>
      <c r="D1" s="69" t="s">
        <v>39</v>
      </c>
      <c r="E1" s="69" t="s">
        <v>40</v>
      </c>
      <c r="F1" s="69" t="s">
        <v>41</v>
      </c>
      <c r="G1" s="69" t="s">
        <v>42</v>
      </c>
      <c r="H1" s="69" t="s">
        <v>43</v>
      </c>
    </row>
    <row r="2" spans="1:8" x14ac:dyDescent="0.25">
      <c r="A2" s="71">
        <v>1</v>
      </c>
      <c r="B2" s="70" t="str">
        <f>'Contact Information'!A16</f>
        <v>Department of Mental Health</v>
      </c>
      <c r="C2" s="71" t="str">
        <f>IFERROR(VLOOKUP(ROW()-1,$A$2:$B$16,2,FALSE),"")</f>
        <v>Department of Mental Health</v>
      </c>
      <c r="D2" s="72">
        <f ca="1">SUMIF('Year 1'!$A$15:$A$24,$C2,'Year 1'!$D$15:$D$22)</f>
        <v>574000</v>
      </c>
      <c r="E2" s="72">
        <f ca="1">SUMIF('Year 2'!$A$15:$A$24,$C2,'Year 2'!$D$15:$D$22)</f>
        <v>574000</v>
      </c>
      <c r="F2" s="72">
        <f ca="1">SUMIF('Year 3'!$A$15:$A$24,$C2,'Year 3'!$D$15:$D$22)</f>
        <v>574000</v>
      </c>
      <c r="G2" s="72">
        <f ca="1">SUMIF('Year 4'!$A$15:$A$24,$C2,'Year 4'!$D$15:$D$22)</f>
        <v>574000</v>
      </c>
      <c r="H2" s="72">
        <f ca="1">SUMIF('Year 5'!$A$15:$A$24,$C2,'Year 5'!$D$15:$D$22)</f>
        <v>574000</v>
      </c>
    </row>
    <row r="3" spans="1:8" x14ac:dyDescent="0.25">
      <c r="A3" s="71">
        <f>IF(COUNTIF($B$2:B3,B3)=1,A2+1,A2)</f>
        <v>2</v>
      </c>
      <c r="B3" s="70" t="str">
        <f>'Contact Information'!A17</f>
        <v>Department of Behavioral Health and Developmental Disabilities</v>
      </c>
      <c r="C3" s="71" t="str">
        <f t="shared" ref="C3:C16" si="0">IFERROR(VLOOKUP(ROW()-1,$A$2:$B$16,2,FALSE),"")</f>
        <v>Department of Behavioral Health and Developmental Disabilities</v>
      </c>
      <c r="D3" s="72">
        <f ca="1">SUMIF('Year 1'!$A$15:$A$24,$C3,'Year 1'!$D$15:$D$22)</f>
        <v>3500000</v>
      </c>
      <c r="E3" s="72">
        <f ca="1">SUMIF('Year 2'!$A$15:$A$24,$C3,'Year 2'!$D$15:$D$22)</f>
        <v>3500000</v>
      </c>
      <c r="F3" s="72">
        <f ca="1">SUMIF('Year 3'!$A$15:$A$24,$C3,'Year 3'!$D$15:$D$22)</f>
        <v>3500000</v>
      </c>
      <c r="G3" s="72">
        <f ca="1">SUMIF('Year 4'!$A$15:$A$24,$C3,'Year 4'!$D$15:$D$22)</f>
        <v>3500000</v>
      </c>
      <c r="H3" s="72">
        <f ca="1">SUMIF('Year 5'!$A$15:$A$24,$C3,'Year 5'!$D$15:$D$22)</f>
        <v>3500000</v>
      </c>
    </row>
    <row r="4" spans="1:8" x14ac:dyDescent="0.25">
      <c r="A4" s="71">
        <f>IF(COUNTIF($B$2:B4,B4)=1,A3+1,A3)</f>
        <v>3</v>
      </c>
      <c r="B4" s="70" t="str">
        <f>'Contact Information'!A18</f>
        <v>Department of Children and Families</v>
      </c>
      <c r="C4" s="71" t="str">
        <f t="shared" si="0"/>
        <v>Department of Children and Families</v>
      </c>
      <c r="D4" s="72">
        <f ca="1">SUMIF('Year 1'!$A$15:$A$24,$C4,'Year 1'!$D$15:$D$22)</f>
        <v>0</v>
      </c>
      <c r="E4" s="72">
        <f ca="1">SUMIF('Year 2'!$A$15:$A$24,$C4,'Year 2'!$D$15:$D$22)</f>
        <v>0</v>
      </c>
      <c r="F4" s="72">
        <f ca="1">SUMIF('Year 3'!$A$15:$A$24,$C4,'Year 3'!$D$15:$D$22)</f>
        <v>0</v>
      </c>
      <c r="G4" s="72">
        <f ca="1">SUMIF('Year 4'!$A$15:$A$24,$C4,'Year 4'!$D$15:$D$22)</f>
        <v>0</v>
      </c>
      <c r="H4" s="72">
        <f ca="1">SUMIF('Year 5'!$A$15:$A$24,$C4,'Year 5'!$D$15:$D$22)</f>
        <v>0</v>
      </c>
    </row>
    <row r="5" spans="1:8" x14ac:dyDescent="0.25">
      <c r="A5" s="71">
        <f>IF(COUNTIF($B$2:B5,B5)=1,A4+1,A4)</f>
        <v>4</v>
      </c>
      <c r="B5" s="70" t="str">
        <f>'Contact Information'!A19</f>
        <v>Department of Corrections</v>
      </c>
      <c r="C5" s="71" t="str">
        <f t="shared" si="0"/>
        <v>Department of Corrections</v>
      </c>
      <c r="D5" s="72">
        <f ca="1">SUMIF('Year 1'!$A$15:$A$24,$C5,'Year 1'!$D$15:$D$22)</f>
        <v>400500</v>
      </c>
      <c r="E5" s="72">
        <f ca="1">SUMIF('Year 2'!$A$15:$A$24,$C5,'Year 2'!$D$15:$D$22)</f>
        <v>400500</v>
      </c>
      <c r="F5" s="72">
        <f ca="1">SUMIF('Year 3'!$A$15:$A$24,$C5,'Year 3'!$D$15:$D$22)</f>
        <v>400500</v>
      </c>
      <c r="G5" s="72">
        <f ca="1">SUMIF('Year 4'!$A$15:$A$24,$C5,'Year 4'!$D$15:$D$22)</f>
        <v>400500</v>
      </c>
      <c r="H5" s="72">
        <f ca="1">SUMIF('Year 5'!$A$15:$A$24,$C5,'Year 5'!$D$15:$D$22)</f>
        <v>400500</v>
      </c>
    </row>
    <row r="6" spans="1:8" x14ac:dyDescent="0.25">
      <c r="A6" s="71">
        <f>IF(COUNTIF($B$2:B6,B6)=1,A5+1,A5)</f>
        <v>5</v>
      </c>
      <c r="B6" s="70" t="str">
        <f>'Contact Information'!A20</f>
        <v>Deaf/Blind/Other Low Incidence</v>
      </c>
      <c r="C6" s="71" t="str">
        <f t="shared" si="0"/>
        <v>Deaf/Blind/Other Low Incidence</v>
      </c>
      <c r="D6" s="72">
        <f ca="1">SUMIF('Year 1'!$A$15:$A$24,$C6,'Year 1'!$D$15:$D$22)</f>
        <v>4500000</v>
      </c>
      <c r="E6" s="72">
        <f ca="1">SUMIF('Year 2'!$A$15:$A$24,$C6,'Year 2'!$D$15:$D$22)</f>
        <v>4500000</v>
      </c>
      <c r="F6" s="72">
        <f ca="1">SUMIF('Year 3'!$A$15:$A$24,$C6,'Year 3'!$D$15:$D$22)</f>
        <v>4500000</v>
      </c>
      <c r="G6" s="72">
        <f ca="1">SUMIF('Year 4'!$A$15:$A$24,$C6,'Year 4'!$D$15:$D$22)</f>
        <v>4500000</v>
      </c>
      <c r="H6" s="72">
        <f ca="1">SUMIF('Year 5'!$A$15:$A$24,$C6,'Year 5'!$D$15:$D$22)</f>
        <v>4500000</v>
      </c>
    </row>
    <row r="7" spans="1:8" x14ac:dyDescent="0.25">
      <c r="A7" s="71">
        <f>IF(COUNTIF($B$2:B7,B7)=1,A6+1,A6)</f>
        <v>6</v>
      </c>
      <c r="B7" s="70" t="str">
        <f>'Contact Information'!A21</f>
        <v>Department of Health</v>
      </c>
      <c r="C7" s="71" t="str">
        <f t="shared" si="0"/>
        <v>Department of Health</v>
      </c>
      <c r="D7" s="72">
        <f ca="1">SUMIF('Year 1'!$A$15:$A$24,$C7,'Year 1'!$D$15:$D$22)</f>
        <v>750000</v>
      </c>
      <c r="E7" s="72">
        <f ca="1">SUMIF('Year 2'!$A$15:$A$24,$C7,'Year 2'!$D$15:$D$22)</f>
        <v>750000</v>
      </c>
      <c r="F7" s="72">
        <f ca="1">SUMIF('Year 3'!$A$15:$A$24,$C7,'Year 3'!$D$15:$D$22)</f>
        <v>750000</v>
      </c>
      <c r="G7" s="72">
        <f ca="1">SUMIF('Year 4'!$A$15:$A$24,$C7,'Year 4'!$D$15:$D$22)</f>
        <v>750000</v>
      </c>
      <c r="H7" s="72">
        <f ca="1">SUMIF('Year 5'!$A$15:$A$24,$C7,'Year 5'!$D$15:$D$22)</f>
        <v>750000</v>
      </c>
    </row>
    <row r="8" spans="1:8" x14ac:dyDescent="0.25">
      <c r="A8" s="71">
        <f>IF(COUNTIF($B$2:B8,B8)=1,A7+1,A7)</f>
        <v>6</v>
      </c>
      <c r="B8" s="70" t="str">
        <f>'Contact Information'!A22</f>
        <v>Department of Corrections</v>
      </c>
      <c r="C8" s="71">
        <f t="shared" si="0"/>
        <v>0</v>
      </c>
      <c r="D8" s="72">
        <f ca="1">SUMIF('Year 1'!$A$15:$A$24,$C8,'Year 1'!$D$15:$D$22)</f>
        <v>0</v>
      </c>
      <c r="E8" s="72">
        <f ca="1">SUMIF('Year 2'!$A$15:$A$24,$C8,'Year 2'!$D$15:$D$22)</f>
        <v>0</v>
      </c>
      <c r="F8" s="72">
        <f ca="1">SUMIF('Year 3'!$A$15:$A$24,$C8,'Year 3'!$D$15:$D$22)</f>
        <v>0</v>
      </c>
      <c r="G8" s="72">
        <f ca="1">SUMIF('Year 4'!$A$15:$A$24,$C8,'Year 4'!$D$15:$D$22)</f>
        <v>0</v>
      </c>
      <c r="H8" s="72">
        <f ca="1">SUMIF('Year 5'!$A$15:$A$24,$C8,'Year 5'!$D$15:$D$22)</f>
        <v>0</v>
      </c>
    </row>
    <row r="9" spans="1:8" x14ac:dyDescent="0.25">
      <c r="A9" s="71">
        <f>IF(COUNTIF($B$2:B9,B9)=1,A8+1,A8)</f>
        <v>6</v>
      </c>
      <c r="B9" s="70" t="str">
        <f>'Contact Information'!A23</f>
        <v>Department of Health</v>
      </c>
      <c r="C9" s="71" t="str">
        <f t="shared" si="0"/>
        <v/>
      </c>
      <c r="D9" s="72">
        <f ca="1">SUMIF('Year 1'!$A$15:$A$24,$C9,'Year 1'!$D$15:$D$22)</f>
        <v>0</v>
      </c>
      <c r="E9" s="72">
        <f ca="1">SUMIF('Year 2'!$A$15:$A$24,$C9,'Year 2'!$D$15:$D$22)</f>
        <v>0</v>
      </c>
      <c r="F9" s="72">
        <f ca="1">SUMIF('Year 3'!$A$15:$A$24,$C9,'Year 3'!$D$15:$D$22)</f>
        <v>0</v>
      </c>
      <c r="G9" s="72">
        <f ca="1">SUMIF('Year 4'!$A$15:$A$24,$C9,'Year 4'!$D$15:$D$22)</f>
        <v>0</v>
      </c>
      <c r="H9" s="72">
        <f ca="1">SUMIF('Year 5'!$A$15:$A$24,$C9,'Year 5'!$D$15:$D$22)</f>
        <v>0</v>
      </c>
    </row>
    <row r="10" spans="1:8" x14ac:dyDescent="0.25">
      <c r="A10" s="71">
        <f>IF(COUNTIF($B$2:B10,B10)=1,A9+1,A9)</f>
        <v>7</v>
      </c>
      <c r="B10" s="70">
        <f>'Contact Information'!A24</f>
        <v>0</v>
      </c>
      <c r="C10" s="71" t="str">
        <f t="shared" si="0"/>
        <v/>
      </c>
      <c r="D10" s="72">
        <f ca="1">SUMIF('Year 1'!$A$15:$A$24,$C10,'Year 1'!$D$15:$D$22)</f>
        <v>0</v>
      </c>
      <c r="E10" s="72">
        <f ca="1">SUMIF('Year 2'!$A$15:$A$24,$C10,'Year 2'!$D$15:$D$22)</f>
        <v>0</v>
      </c>
      <c r="F10" s="72">
        <f ca="1">SUMIF('Year 3'!$A$15:$A$24,$C10,'Year 3'!$D$15:$D$22)</f>
        <v>0</v>
      </c>
      <c r="G10" s="72">
        <f ca="1">SUMIF('Year 4'!$A$15:$A$24,$C10,'Year 4'!$D$15:$D$22)</f>
        <v>0</v>
      </c>
      <c r="H10" s="72">
        <f ca="1">SUMIF('Year 5'!$A$15:$A$24,$C10,'Year 5'!$D$15:$D$22)</f>
        <v>0</v>
      </c>
    </row>
    <row r="11" spans="1:8" x14ac:dyDescent="0.25">
      <c r="A11" s="71">
        <f>IF(COUNTIF($B$2:B11,B11)=1,A10+1,A10)</f>
        <v>7</v>
      </c>
      <c r="B11" s="70">
        <f>'Contact Information'!A25</f>
        <v>0</v>
      </c>
      <c r="C11" s="71" t="str">
        <f t="shared" si="0"/>
        <v/>
      </c>
      <c r="D11" s="72">
        <f ca="1">SUMIF('Year 1'!$A$15:$A$24,$C11,'Year 1'!$D$15:$D$22)</f>
        <v>0</v>
      </c>
      <c r="E11" s="72">
        <f ca="1">SUMIF('Year 2'!$A$15:$A$24,$C11,'Year 2'!$D$15:$D$22)</f>
        <v>0</v>
      </c>
      <c r="F11" s="72">
        <f ca="1">SUMIF('Year 3'!$A$15:$A$24,$C11,'Year 3'!$D$15:$D$22)</f>
        <v>0</v>
      </c>
      <c r="G11" s="72">
        <f ca="1">SUMIF('Year 4'!$A$15:$A$24,$C11,'Year 4'!$D$15:$D$22)</f>
        <v>0</v>
      </c>
      <c r="H11" s="72">
        <f ca="1">SUMIF('Year 5'!$A$15:$A$24,$C11,'Year 5'!$D$15:$D$22)</f>
        <v>0</v>
      </c>
    </row>
    <row r="12" spans="1:8" x14ac:dyDescent="0.25">
      <c r="A12" s="71">
        <f>IF(COUNTIF($B$2:B12,B12)=1,A11+1,A11)</f>
        <v>7</v>
      </c>
      <c r="B12" s="70">
        <f>'Contact Information'!A26</f>
        <v>0</v>
      </c>
      <c r="C12" s="71" t="str">
        <f t="shared" si="0"/>
        <v/>
      </c>
      <c r="D12" s="72">
        <f ca="1">SUMIF('Year 1'!$A$15:$A$24,$C12,'Year 1'!$D$15:$D$22)</f>
        <v>0</v>
      </c>
      <c r="E12" s="72">
        <f ca="1">SUMIF('Year 2'!$A$15:$A$24,$C12,'Year 2'!$D$15:$D$22)</f>
        <v>0</v>
      </c>
      <c r="F12" s="72">
        <f ca="1">SUMIF('Year 3'!$A$15:$A$24,$C12,'Year 3'!$D$15:$D$22)</f>
        <v>0</v>
      </c>
      <c r="G12" s="72">
        <f ca="1">SUMIF('Year 4'!$A$15:$A$24,$C12,'Year 4'!$D$15:$D$22)</f>
        <v>0</v>
      </c>
      <c r="H12" s="72">
        <f ca="1">SUMIF('Year 5'!$A$15:$A$24,$C12,'Year 5'!$D$15:$D$22)</f>
        <v>0</v>
      </c>
    </row>
    <row r="13" spans="1:8" x14ac:dyDescent="0.25">
      <c r="A13" s="71">
        <f>IF(COUNTIF($B$2:B13,B13)=1,A12+1,A12)</f>
        <v>7</v>
      </c>
      <c r="B13" s="70">
        <f>'Contact Information'!A27</f>
        <v>0</v>
      </c>
      <c r="C13" s="71" t="str">
        <f t="shared" si="0"/>
        <v/>
      </c>
      <c r="D13" s="72">
        <f ca="1">SUMIF('Year 1'!$A$15:$A$24,$C13,'Year 1'!$D$15:$D$22)</f>
        <v>0</v>
      </c>
      <c r="E13" s="72">
        <f ca="1">SUMIF('Year 2'!$A$15:$A$24,$C13,'Year 2'!$D$15:$D$22)</f>
        <v>0</v>
      </c>
      <c r="F13" s="72">
        <f ca="1">SUMIF('Year 3'!$A$15:$A$24,$C13,'Year 3'!$D$15:$D$22)</f>
        <v>0</v>
      </c>
      <c r="G13" s="72">
        <f ca="1">SUMIF('Year 4'!$A$15:$A$24,$C13,'Year 4'!$D$15:$D$22)</f>
        <v>0</v>
      </c>
      <c r="H13" s="72">
        <f ca="1">SUMIF('Year 5'!$A$15:$A$24,$C13,'Year 5'!$D$15:$D$22)</f>
        <v>0</v>
      </c>
    </row>
    <row r="14" spans="1:8" x14ac:dyDescent="0.25">
      <c r="A14" s="71">
        <f>IF(COUNTIF($B$2:B14,B14)=1,A13+1,A13)</f>
        <v>7</v>
      </c>
      <c r="B14" s="70">
        <f>'Contact Information'!A28</f>
        <v>0</v>
      </c>
      <c r="C14" s="71" t="str">
        <f t="shared" si="0"/>
        <v/>
      </c>
      <c r="D14" s="72">
        <f ca="1">SUMIF('Year 1'!$A$15:$A$24,$C14,'Year 1'!$D$15:$D$22)</f>
        <v>0</v>
      </c>
      <c r="E14" s="72">
        <f ca="1">SUMIF('Year 2'!$A$15:$A$24,$C14,'Year 2'!$D$15:$D$22)</f>
        <v>0</v>
      </c>
      <c r="F14" s="72">
        <f ca="1">SUMIF('Year 3'!$A$15:$A$24,$C14,'Year 3'!$D$15:$D$22)</f>
        <v>0</v>
      </c>
      <c r="G14" s="72">
        <f ca="1">SUMIF('Year 4'!$A$15:$A$24,$C14,'Year 4'!$D$15:$D$22)</f>
        <v>0</v>
      </c>
      <c r="H14" s="72">
        <f ca="1">SUMIF('Year 5'!$A$15:$A$24,$C14,'Year 5'!$D$15:$D$22)</f>
        <v>0</v>
      </c>
    </row>
    <row r="15" spans="1:8" x14ac:dyDescent="0.25">
      <c r="A15" s="71">
        <f>IF(COUNTIF($B$2:B15,B15)=1,A14+1,A14)</f>
        <v>7</v>
      </c>
      <c r="B15" s="70">
        <f>'Contact Information'!A29</f>
        <v>0</v>
      </c>
      <c r="C15" s="71" t="str">
        <f t="shared" si="0"/>
        <v/>
      </c>
      <c r="D15" s="72">
        <f ca="1">SUMIF('Year 1'!$A$15:$A$24,$C15,'Year 1'!$D$15:$D$22)</f>
        <v>0</v>
      </c>
      <c r="E15" s="72">
        <f ca="1">SUMIF('Year 2'!$A$15:$A$24,$C15,'Year 2'!$D$15:$D$22)</f>
        <v>0</v>
      </c>
      <c r="F15" s="72">
        <f ca="1">SUMIF('Year 3'!$A$15:$A$24,$C15,'Year 3'!$D$15:$D$22)</f>
        <v>0</v>
      </c>
      <c r="G15" s="72">
        <f ca="1">SUMIF('Year 4'!$A$15:$A$24,$C15,'Year 4'!$D$15:$D$22)</f>
        <v>0</v>
      </c>
      <c r="H15" s="72">
        <f ca="1">SUMIF('Year 5'!$A$15:$A$24,$C15,'Year 5'!$D$15:$D$22)</f>
        <v>0</v>
      </c>
    </row>
    <row r="16" spans="1:8" x14ac:dyDescent="0.25">
      <c r="A16" s="71">
        <f>IF(COUNTIF($B$2:B16,B16)=1,A15+1,A15)</f>
        <v>7</v>
      </c>
      <c r="B16" s="70">
        <f>'Contact Information'!A30</f>
        <v>0</v>
      </c>
      <c r="C16" s="71" t="str">
        <f t="shared" si="0"/>
        <v/>
      </c>
      <c r="D16" s="72">
        <f ca="1">SUMIF('Year 1'!$A$15:$A$24,$C16,'Year 1'!$D$15:$D$22)</f>
        <v>0</v>
      </c>
      <c r="E16" s="72">
        <f ca="1">SUMIF('Year 2'!$A$15:$A$24,$C16,'Year 2'!$D$15:$D$22)</f>
        <v>0</v>
      </c>
      <c r="F16" s="72">
        <f ca="1">SUMIF('Year 3'!$A$15:$A$24,$C16,'Year 3'!$D$15:$D$22)</f>
        <v>0</v>
      </c>
      <c r="G16" s="72">
        <f ca="1">SUMIF('Year 4'!$A$15:$A$24,$C16,'Year 4'!$D$15:$D$22)</f>
        <v>0</v>
      </c>
      <c r="H16" s="72">
        <f ca="1">SUMIF('Year 5'!$A$15:$A$24,$C16,'Year 5'!$D$15:$D$22)</f>
        <v>0</v>
      </c>
    </row>
  </sheetData>
  <sheetProtection password="CAC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4"/>
  <sheetViews>
    <sheetView workbookViewId="0">
      <selection activeCell="N1" sqref="N1"/>
    </sheetView>
  </sheetViews>
  <sheetFormatPr defaultColWidth="8.7109375" defaultRowHeight="15" x14ac:dyDescent="0.25"/>
  <sheetData>
    <row r="24" ht="15" customHeight="1" x14ac:dyDescent="0.25"/>
  </sheetData>
  <sheetProtection password="CAC1"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24"/>
  <sheetViews>
    <sheetView workbookViewId="0">
      <selection activeCell="N103" sqref="N103"/>
    </sheetView>
  </sheetViews>
  <sheetFormatPr defaultColWidth="8.7109375" defaultRowHeight="15" x14ac:dyDescent="0.25"/>
  <sheetData>
    <row r="24" ht="15" customHeight="1" x14ac:dyDescent="0.25"/>
  </sheetData>
  <sheetProtection algorithmName="SHA-512" hashValue="TlivErgU1SZQK7whxwxQdmMhBVvPOo0pOTpOvgKnwhU7V7VOSzBF7e7h0ydDePQudSI2yql6y167SDYUqiYHzA==" saltValue="416vbK5OS59xl/kF0+G8N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E11"/>
  <sheetViews>
    <sheetView workbookViewId="0">
      <selection activeCell="A2" sqref="A2"/>
    </sheetView>
  </sheetViews>
  <sheetFormatPr defaultColWidth="8.7109375" defaultRowHeight="15" x14ac:dyDescent="0.25"/>
  <cols>
    <col min="1" max="1" width="76.42578125" bestFit="1" customWidth="1"/>
    <col min="2" max="2" width="18.7109375" customWidth="1"/>
  </cols>
  <sheetData>
    <row r="1" spans="1:5" ht="15" customHeight="1" x14ac:dyDescent="0.25">
      <c r="A1" s="138" t="s">
        <v>118</v>
      </c>
      <c r="B1" s="138"/>
      <c r="C1" s="14"/>
      <c r="D1" s="14"/>
      <c r="E1" s="14"/>
    </row>
    <row r="2" spans="1:5" x14ac:dyDescent="0.25">
      <c r="A2" s="58"/>
      <c r="B2" s="59"/>
      <c r="C2" s="14"/>
      <c r="D2" s="14"/>
      <c r="E2" s="14"/>
    </row>
    <row r="3" spans="1:5" x14ac:dyDescent="0.25">
      <c r="A3" s="92" t="s">
        <v>10</v>
      </c>
      <c r="B3" s="93" t="s">
        <v>119</v>
      </c>
    </row>
    <row r="4" spans="1:5" x14ac:dyDescent="0.25">
      <c r="A4" s="94" t="s">
        <v>29</v>
      </c>
      <c r="B4" s="95">
        <v>2016</v>
      </c>
    </row>
    <row r="5" spans="1:5" x14ac:dyDescent="0.25">
      <c r="A5" s="52"/>
      <c r="B5" s="96"/>
    </row>
    <row r="6" spans="1:5" x14ac:dyDescent="0.25">
      <c r="A6" s="92" t="s">
        <v>5</v>
      </c>
      <c r="B6" s="93" t="s">
        <v>119</v>
      </c>
    </row>
    <row r="7" spans="1:5" x14ac:dyDescent="0.25">
      <c r="A7" s="97" t="s">
        <v>30</v>
      </c>
      <c r="B7" s="89">
        <v>2015</v>
      </c>
    </row>
    <row r="8" spans="1:5" x14ac:dyDescent="0.25">
      <c r="A8" s="97" t="s">
        <v>33</v>
      </c>
      <c r="B8" s="90">
        <v>111742585</v>
      </c>
    </row>
    <row r="9" spans="1:5" x14ac:dyDescent="0.25">
      <c r="A9" s="97" t="s">
        <v>31</v>
      </c>
      <c r="B9" s="89">
        <v>2015</v>
      </c>
    </row>
    <row r="10" spans="1:5" x14ac:dyDescent="0.25">
      <c r="A10" s="97" t="s">
        <v>34</v>
      </c>
      <c r="B10" s="90">
        <v>1521</v>
      </c>
    </row>
    <row r="11" spans="1:5" x14ac:dyDescent="0.25">
      <c r="A11" s="94" t="s">
        <v>35</v>
      </c>
      <c r="B11" s="91">
        <v>73322</v>
      </c>
    </row>
  </sheetData>
  <sheetProtection password="CAC1" sheet="1" objects="1" scenarios="1"/>
  <mergeCells count="1">
    <mergeCell ref="A1:B1"/>
  </mergeCells>
  <dataValidations count="2">
    <dataValidation type="decimal" operator="greaterThanOrEqual" allowBlank="1" showInputMessage="1" showErrorMessage="1" error="You must input a value greater than 0 that represents the total dollars made available in the year MFS was last met." sqref="B8:B9" xr:uid="{00000000-0002-0000-0300-000000000000}">
      <formula1>0</formula1>
    </dataValidation>
    <dataValidation type="decimal" operator="greaterThanOrEqual" allowBlank="1" showInputMessage="1" showErrorMessage="1" error="You must input a value greater than 0 that represents the dollars per pupil made available in the year MFS was last met." sqref="B10:B11" xr:uid="{00000000-0002-0000-0300-000001000000}">
      <formula1>0</formula1>
    </dataValidation>
  </dataValidations>
  <pageMargins left="0.7" right="0.7" top="0.75" bottom="0.75" header="0.3" footer="0.3"/>
  <pageSetup orientation="portrait" horizontalDpi="0" verticalDpi="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G30"/>
  <sheetViews>
    <sheetView topLeftCell="C1" workbookViewId="0">
      <selection activeCell="C30" sqref="C30"/>
    </sheetView>
  </sheetViews>
  <sheetFormatPr defaultColWidth="8.7109375" defaultRowHeight="15" x14ac:dyDescent="0.25"/>
  <cols>
    <col min="1" max="1" width="49.140625" customWidth="1"/>
    <col min="2" max="2" width="25.140625" customWidth="1"/>
    <col min="3" max="3" width="36.140625" customWidth="1"/>
    <col min="4" max="4" width="13.28515625" bestFit="1" customWidth="1"/>
    <col min="5" max="5" width="26.42578125" customWidth="1"/>
    <col min="6" max="6" width="22.85546875" style="51" customWidth="1"/>
    <col min="7" max="7" width="43.28515625" customWidth="1"/>
  </cols>
  <sheetData>
    <row r="1" spans="1:7" ht="18.75" x14ac:dyDescent="0.3">
      <c r="A1" s="34" t="s">
        <v>20</v>
      </c>
      <c r="B1" s="31"/>
      <c r="C1" s="33"/>
      <c r="D1" s="31"/>
      <c r="E1" s="31"/>
      <c r="F1" s="50"/>
      <c r="G1" s="32"/>
    </row>
    <row r="2" spans="1:7" s="109" customFormat="1" x14ac:dyDescent="0.25">
      <c r="A2" s="105" t="s">
        <v>14</v>
      </c>
      <c r="B2" s="106" t="s">
        <v>15</v>
      </c>
      <c r="C2" s="106" t="s">
        <v>16</v>
      </c>
      <c r="D2" s="106" t="s">
        <v>17</v>
      </c>
      <c r="E2" s="106" t="s">
        <v>18</v>
      </c>
      <c r="F2" s="107" t="s">
        <v>28</v>
      </c>
      <c r="G2" s="108" t="s">
        <v>25</v>
      </c>
    </row>
    <row r="3" spans="1:7" x14ac:dyDescent="0.25">
      <c r="A3" s="98" t="s">
        <v>44</v>
      </c>
      <c r="B3" s="30" t="s">
        <v>47</v>
      </c>
      <c r="C3" s="30" t="s">
        <v>51</v>
      </c>
      <c r="D3" s="75" t="s">
        <v>72</v>
      </c>
      <c r="E3" s="40" t="s">
        <v>81</v>
      </c>
      <c r="F3" s="78" t="s">
        <v>93</v>
      </c>
      <c r="G3" s="99"/>
    </row>
    <row r="4" spans="1:7" x14ac:dyDescent="0.25">
      <c r="A4" s="98" t="s">
        <v>45</v>
      </c>
      <c r="B4" s="30" t="s">
        <v>48</v>
      </c>
      <c r="C4" s="30" t="s">
        <v>52</v>
      </c>
      <c r="D4" s="75" t="s">
        <v>73</v>
      </c>
      <c r="E4" s="40" t="s">
        <v>82</v>
      </c>
      <c r="F4" s="78" t="s">
        <v>94</v>
      </c>
      <c r="G4" s="99"/>
    </row>
    <row r="5" spans="1:7" x14ac:dyDescent="0.25">
      <c r="A5" s="98" t="s">
        <v>45</v>
      </c>
      <c r="B5" s="30" t="s">
        <v>49</v>
      </c>
      <c r="C5" s="30" t="s">
        <v>52</v>
      </c>
      <c r="D5" s="75" t="s">
        <v>73</v>
      </c>
      <c r="E5" s="40" t="s">
        <v>83</v>
      </c>
      <c r="F5" s="78">
        <v>2020</v>
      </c>
      <c r="G5" s="99" t="s">
        <v>99</v>
      </c>
    </row>
    <row r="6" spans="1:7" x14ac:dyDescent="0.25">
      <c r="A6" s="98" t="s">
        <v>46</v>
      </c>
      <c r="B6" s="30" t="s">
        <v>50</v>
      </c>
      <c r="C6" s="30" t="s">
        <v>53</v>
      </c>
      <c r="D6" s="75" t="s">
        <v>74</v>
      </c>
      <c r="E6" s="40" t="s">
        <v>84</v>
      </c>
      <c r="F6" s="78">
        <v>2017</v>
      </c>
      <c r="G6" s="99"/>
    </row>
    <row r="7" spans="1:7" x14ac:dyDescent="0.25">
      <c r="A7" s="98"/>
      <c r="B7" s="30"/>
      <c r="C7" s="30"/>
      <c r="D7" s="76"/>
      <c r="E7" s="30"/>
      <c r="F7" s="56"/>
      <c r="G7" s="99"/>
    </row>
    <row r="8" spans="1:7" x14ac:dyDescent="0.25">
      <c r="A8" s="98"/>
      <c r="B8" s="30"/>
      <c r="C8" s="30"/>
      <c r="D8" s="76"/>
      <c r="E8" s="30"/>
      <c r="F8" s="56"/>
      <c r="G8" s="99"/>
    </row>
    <row r="9" spans="1:7" x14ac:dyDescent="0.25">
      <c r="A9" s="98"/>
      <c r="B9" s="30"/>
      <c r="C9" s="30"/>
      <c r="D9" s="76"/>
      <c r="E9" s="30"/>
      <c r="F9" s="56"/>
      <c r="G9" s="99"/>
    </row>
    <row r="10" spans="1:7" x14ac:dyDescent="0.25">
      <c r="A10" s="98"/>
      <c r="B10" s="30"/>
      <c r="C10" s="30"/>
      <c r="D10" s="76"/>
      <c r="E10" s="30"/>
      <c r="F10" s="56"/>
      <c r="G10" s="99"/>
    </row>
    <row r="11" spans="1:7" x14ac:dyDescent="0.25">
      <c r="A11" s="98"/>
      <c r="B11" s="30"/>
      <c r="C11" s="30"/>
      <c r="D11" s="76"/>
      <c r="E11" s="30"/>
      <c r="F11" s="56"/>
      <c r="G11" s="99"/>
    </row>
    <row r="12" spans="1:7" x14ac:dyDescent="0.25">
      <c r="A12" s="100"/>
      <c r="B12" s="101"/>
      <c r="C12" s="101"/>
      <c r="D12" s="102"/>
      <c r="E12" s="101"/>
      <c r="F12" s="103"/>
      <c r="G12" s="104"/>
    </row>
    <row r="13" spans="1:7" x14ac:dyDescent="0.25">
      <c r="D13" s="77"/>
      <c r="F13" s="57"/>
    </row>
    <row r="14" spans="1:7" ht="18.75" x14ac:dyDescent="0.3">
      <c r="A14" s="35" t="s">
        <v>21</v>
      </c>
      <c r="B14" s="31"/>
      <c r="C14" s="31"/>
      <c r="D14" s="31"/>
      <c r="E14" s="31"/>
      <c r="F14" s="50"/>
      <c r="G14" s="32"/>
    </row>
    <row r="15" spans="1:7" s="109" customFormat="1" x14ac:dyDescent="0.25">
      <c r="A15" s="105" t="s">
        <v>19</v>
      </c>
      <c r="B15" s="106" t="s">
        <v>15</v>
      </c>
      <c r="C15" s="106" t="s">
        <v>16</v>
      </c>
      <c r="D15" s="110" t="s">
        <v>17</v>
      </c>
      <c r="E15" s="106" t="s">
        <v>18</v>
      </c>
      <c r="F15" s="111" t="s">
        <v>28</v>
      </c>
      <c r="G15" s="108" t="s">
        <v>26</v>
      </c>
    </row>
    <row r="16" spans="1:7" x14ac:dyDescent="0.25">
      <c r="A16" s="98" t="s">
        <v>54</v>
      </c>
      <c r="B16" s="30" t="s">
        <v>60</v>
      </c>
      <c r="C16" s="30" t="s">
        <v>126</v>
      </c>
      <c r="D16" s="75" t="s">
        <v>75</v>
      </c>
      <c r="E16" s="40" t="s">
        <v>85</v>
      </c>
      <c r="F16" s="78" t="s">
        <v>93</v>
      </c>
      <c r="G16" s="99"/>
    </row>
    <row r="17" spans="1:7" x14ac:dyDescent="0.25">
      <c r="A17" s="98" t="s">
        <v>55</v>
      </c>
      <c r="B17" s="30" t="s">
        <v>61</v>
      </c>
      <c r="C17" s="30" t="s">
        <v>68</v>
      </c>
      <c r="D17" s="75" t="s">
        <v>76</v>
      </c>
      <c r="E17" s="40" t="s">
        <v>86</v>
      </c>
      <c r="F17" s="78" t="s">
        <v>93</v>
      </c>
      <c r="G17" s="99"/>
    </row>
    <row r="18" spans="1:7" x14ac:dyDescent="0.25">
      <c r="A18" s="98" t="s">
        <v>56</v>
      </c>
      <c r="B18" s="30" t="s">
        <v>62</v>
      </c>
      <c r="C18" s="30" t="s">
        <v>51</v>
      </c>
      <c r="D18" s="75" t="s">
        <v>77</v>
      </c>
      <c r="E18" s="40" t="s">
        <v>87</v>
      </c>
      <c r="F18" s="78" t="s">
        <v>93</v>
      </c>
      <c r="G18" s="99"/>
    </row>
    <row r="19" spans="1:7" x14ac:dyDescent="0.25">
      <c r="A19" s="98" t="s">
        <v>57</v>
      </c>
      <c r="B19" s="30" t="s">
        <v>63</v>
      </c>
      <c r="C19" s="30" t="s">
        <v>69</v>
      </c>
      <c r="D19" s="75" t="s">
        <v>78</v>
      </c>
      <c r="E19" s="40" t="s">
        <v>88</v>
      </c>
      <c r="F19" s="78" t="s">
        <v>95</v>
      </c>
      <c r="G19" s="99"/>
    </row>
    <row r="20" spans="1:7" x14ac:dyDescent="0.25">
      <c r="A20" s="98" t="s">
        <v>58</v>
      </c>
      <c r="B20" s="30" t="s">
        <v>64</v>
      </c>
      <c r="C20" s="30" t="s">
        <v>70</v>
      </c>
      <c r="D20" s="75" t="s">
        <v>79</v>
      </c>
      <c r="E20" s="40" t="s">
        <v>89</v>
      </c>
      <c r="F20" s="78" t="s">
        <v>93</v>
      </c>
      <c r="G20" s="99"/>
    </row>
    <row r="21" spans="1:7" x14ac:dyDescent="0.25">
      <c r="A21" s="98" t="s">
        <v>59</v>
      </c>
      <c r="B21" s="30" t="s">
        <v>65</v>
      </c>
      <c r="C21" s="30" t="s">
        <v>71</v>
      </c>
      <c r="D21" s="75" t="s">
        <v>80</v>
      </c>
      <c r="E21" s="40" t="s">
        <v>90</v>
      </c>
      <c r="F21" s="78" t="s">
        <v>96</v>
      </c>
      <c r="G21" s="99"/>
    </row>
    <row r="22" spans="1:7" x14ac:dyDescent="0.25">
      <c r="A22" s="98" t="s">
        <v>57</v>
      </c>
      <c r="B22" s="30" t="s">
        <v>66</v>
      </c>
      <c r="C22" s="30" t="s">
        <v>69</v>
      </c>
      <c r="D22" s="75" t="s">
        <v>78</v>
      </c>
      <c r="E22" s="40" t="s">
        <v>91</v>
      </c>
      <c r="F22" s="78" t="s">
        <v>97</v>
      </c>
      <c r="G22" s="99" t="s">
        <v>127</v>
      </c>
    </row>
    <row r="23" spans="1:7" x14ac:dyDescent="0.25">
      <c r="A23" s="98" t="s">
        <v>59</v>
      </c>
      <c r="B23" s="30" t="s">
        <v>67</v>
      </c>
      <c r="C23" s="30" t="s">
        <v>71</v>
      </c>
      <c r="D23" s="76">
        <v>5555550550</v>
      </c>
      <c r="E23" s="40" t="s">
        <v>92</v>
      </c>
      <c r="F23" s="78" t="s">
        <v>98</v>
      </c>
      <c r="G23" s="99" t="s">
        <v>100</v>
      </c>
    </row>
    <row r="24" spans="1:7" x14ac:dyDescent="0.25">
      <c r="A24" s="98"/>
      <c r="B24" s="30"/>
      <c r="C24" s="30"/>
      <c r="D24" s="76"/>
      <c r="E24" s="30"/>
      <c r="F24" s="56"/>
      <c r="G24" s="99"/>
    </row>
    <row r="25" spans="1:7" x14ac:dyDescent="0.25">
      <c r="A25" s="98"/>
      <c r="B25" s="30"/>
      <c r="C25" s="30"/>
      <c r="D25" s="76"/>
      <c r="E25" s="30"/>
      <c r="F25" s="56"/>
      <c r="G25" s="99"/>
    </row>
    <row r="26" spans="1:7" x14ac:dyDescent="0.25">
      <c r="A26" s="98"/>
      <c r="B26" s="30"/>
      <c r="C26" s="30"/>
      <c r="D26" s="76"/>
      <c r="E26" s="30"/>
      <c r="F26" s="56"/>
      <c r="G26" s="99"/>
    </row>
    <row r="27" spans="1:7" x14ac:dyDescent="0.25">
      <c r="A27" s="98"/>
      <c r="B27" s="30"/>
      <c r="C27" s="30"/>
      <c r="D27" s="76"/>
      <c r="E27" s="30"/>
      <c r="F27" s="56"/>
      <c r="G27" s="99"/>
    </row>
    <row r="28" spans="1:7" x14ac:dyDescent="0.25">
      <c r="A28" s="98"/>
      <c r="B28" s="30"/>
      <c r="C28" s="30"/>
      <c r="D28" s="76"/>
      <c r="E28" s="30"/>
      <c r="F28" s="56"/>
      <c r="G28" s="99"/>
    </row>
    <row r="29" spans="1:7" x14ac:dyDescent="0.25">
      <c r="A29" s="98"/>
      <c r="B29" s="30"/>
      <c r="C29" s="30"/>
      <c r="D29" s="76"/>
      <c r="E29" s="30"/>
      <c r="F29" s="56"/>
      <c r="G29" s="99"/>
    </row>
    <row r="30" spans="1:7" x14ac:dyDescent="0.25">
      <c r="A30" s="100"/>
      <c r="B30" s="101"/>
      <c r="C30" s="101"/>
      <c r="D30" s="102"/>
      <c r="E30" s="101"/>
      <c r="F30" s="103"/>
      <c r="G30" s="104"/>
    </row>
  </sheetData>
  <hyperlinks>
    <hyperlink ref="E3" r:id="rId1" xr:uid="{00000000-0004-0000-0400-000000000000}"/>
    <hyperlink ref="E4" r:id="rId2" xr:uid="{00000000-0004-0000-0400-000001000000}"/>
    <hyperlink ref="E5" r:id="rId3" xr:uid="{00000000-0004-0000-0400-000002000000}"/>
    <hyperlink ref="E6" r:id="rId4" xr:uid="{00000000-0004-0000-0400-000003000000}"/>
    <hyperlink ref="E16" r:id="rId5" xr:uid="{00000000-0004-0000-0400-000004000000}"/>
    <hyperlink ref="E17" r:id="rId6" xr:uid="{00000000-0004-0000-0400-000005000000}"/>
    <hyperlink ref="E18" r:id="rId7" xr:uid="{00000000-0004-0000-0400-000006000000}"/>
    <hyperlink ref="E19" r:id="rId8" xr:uid="{00000000-0004-0000-0400-000007000000}"/>
    <hyperlink ref="E20" r:id="rId9" xr:uid="{00000000-0004-0000-0400-000008000000}"/>
    <hyperlink ref="E21" r:id="rId10" xr:uid="{00000000-0004-0000-0400-000009000000}"/>
    <hyperlink ref="E22" r:id="rId11" xr:uid="{00000000-0004-0000-0400-00000A000000}"/>
    <hyperlink ref="E23" r:id="rId12" xr:uid="{00000000-0004-0000-0400-00000B000000}"/>
  </hyperlinks>
  <pageMargins left="0.7" right="0.7" top="0.75" bottom="0.75" header="0.3" footer="0.3"/>
  <pageSetup orientation="portrait" horizontalDpi="0" verticalDpi="0"/>
  <tableParts count="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E27"/>
  <sheetViews>
    <sheetView topLeftCell="B1" zoomScale="91" zoomScaleNormal="91" zoomScalePageLayoutView="91" workbookViewId="0">
      <selection activeCell="E6" sqref="E6"/>
    </sheetView>
  </sheetViews>
  <sheetFormatPr defaultColWidth="9.140625" defaultRowHeight="15" x14ac:dyDescent="0.25"/>
  <cols>
    <col min="1" max="1" width="58.7109375" style="62" customWidth="1"/>
    <col min="2" max="2" width="38.7109375" style="62" customWidth="1"/>
    <col min="3" max="3" width="58.7109375" style="62" customWidth="1"/>
    <col min="4" max="4" width="22.7109375" style="62" customWidth="1"/>
    <col min="5" max="5" width="82.28515625" style="80" customWidth="1"/>
    <col min="6" max="16384" width="9.140625" style="62"/>
  </cols>
  <sheetData>
    <row r="1" spans="1:5" ht="19.5" thickBot="1" x14ac:dyDescent="0.3">
      <c r="A1" s="68" t="str">
        <f>CONCATENATE("Worksheet to Enter Maintenance of State Financial Support Amounts for State Fiscal Year (SFY) ",'Getting Started'!B4)</f>
        <v>Worksheet to Enter Maintenance of State Financial Support Amounts for State Fiscal Year (SFY) 2016</v>
      </c>
      <c r="B1" s="68"/>
      <c r="C1" s="67"/>
      <c r="D1" s="67"/>
      <c r="E1" s="79"/>
    </row>
    <row r="2" spans="1:5" ht="20.65" customHeight="1" x14ac:dyDescent="0.25">
      <c r="A2" s="112" t="s">
        <v>22</v>
      </c>
      <c r="B2" s="113"/>
      <c r="C2" s="114"/>
      <c r="D2" s="115"/>
      <c r="E2" s="116"/>
    </row>
    <row r="3" spans="1:5" s="121" customFormat="1" x14ac:dyDescent="0.25">
      <c r="A3" s="117" t="s">
        <v>14</v>
      </c>
      <c r="B3" s="118" t="s">
        <v>9</v>
      </c>
      <c r="C3" s="119" t="s">
        <v>7</v>
      </c>
      <c r="D3" s="119" t="s">
        <v>8</v>
      </c>
      <c r="E3" s="120" t="s">
        <v>26</v>
      </c>
    </row>
    <row r="4" spans="1:5" ht="14.65" customHeight="1" x14ac:dyDescent="0.25">
      <c r="A4" s="60" t="s">
        <v>44</v>
      </c>
      <c r="B4" s="53" t="s">
        <v>101</v>
      </c>
      <c r="C4" s="54" t="s">
        <v>102</v>
      </c>
      <c r="D4" s="64">
        <v>98754432</v>
      </c>
      <c r="E4" s="81" t="s">
        <v>128</v>
      </c>
    </row>
    <row r="5" spans="1:5" x14ac:dyDescent="0.25">
      <c r="A5" s="60" t="s">
        <v>44</v>
      </c>
      <c r="B5" s="53" t="s">
        <v>101</v>
      </c>
      <c r="C5" s="54" t="s">
        <v>103</v>
      </c>
      <c r="D5" s="65">
        <v>1350000</v>
      </c>
      <c r="E5" s="82" t="s">
        <v>129</v>
      </c>
    </row>
    <row r="6" spans="1:5" ht="30" x14ac:dyDescent="0.25">
      <c r="A6" s="60" t="s">
        <v>44</v>
      </c>
      <c r="B6" s="53" t="s">
        <v>101</v>
      </c>
      <c r="C6" s="54" t="s">
        <v>136</v>
      </c>
      <c r="D6" s="65">
        <v>2500000</v>
      </c>
      <c r="E6" s="82" t="s">
        <v>137</v>
      </c>
    </row>
    <row r="7" spans="1:5" ht="13.9" customHeight="1" x14ac:dyDescent="0.25">
      <c r="A7" s="60" t="s">
        <v>45</v>
      </c>
      <c r="B7" s="53" t="s">
        <v>105</v>
      </c>
      <c r="C7" s="54" t="s">
        <v>104</v>
      </c>
      <c r="D7" s="65">
        <v>500000</v>
      </c>
      <c r="E7" s="82"/>
    </row>
    <row r="8" spans="1:5" x14ac:dyDescent="0.25">
      <c r="A8" s="60"/>
      <c r="B8" s="53" t="s">
        <v>3</v>
      </c>
      <c r="C8" s="54"/>
      <c r="D8" s="65"/>
      <c r="E8" s="82"/>
    </row>
    <row r="9" spans="1:5" x14ac:dyDescent="0.25">
      <c r="A9" s="60"/>
      <c r="B9" s="53"/>
      <c r="C9" s="54"/>
      <c r="D9" s="65"/>
      <c r="E9" s="82"/>
    </row>
    <row r="10" spans="1:5" ht="15.75" thickBot="1" x14ac:dyDescent="0.3">
      <c r="A10" s="61"/>
      <c r="B10" s="55"/>
      <c r="C10" s="54"/>
      <c r="D10" s="65"/>
      <c r="E10" s="83"/>
    </row>
    <row r="11" spans="1:5" ht="15.75" thickBot="1" x14ac:dyDescent="0.3">
      <c r="A11" s="23" t="str">
        <f>CONCATENATE("Total SEA Financial Support for Fiscal Year Ending June 30, ",'Getting Started'!B$4+1)</f>
        <v>Total SEA Financial Support for Fiscal Year Ending June 30, 2017</v>
      </c>
      <c r="B11" s="37"/>
      <c r="C11" s="24"/>
      <c r="D11" s="27">
        <f>SUM(D4:D10)</f>
        <v>103104432</v>
      </c>
    </row>
    <row r="12" spans="1:5" ht="36" customHeight="1" thickBot="1" x14ac:dyDescent="0.3">
      <c r="A12" s="1"/>
      <c r="B12" s="5"/>
      <c r="C12" s="21"/>
      <c r="D12" s="21"/>
    </row>
    <row r="13" spans="1:5" ht="18.75" x14ac:dyDescent="0.25">
      <c r="A13" s="122" t="s">
        <v>23</v>
      </c>
      <c r="B13" s="123"/>
      <c r="C13" s="124"/>
      <c r="D13" s="124"/>
      <c r="E13" s="125"/>
    </row>
    <row r="14" spans="1:5" s="121" customFormat="1" x14ac:dyDescent="0.25">
      <c r="A14" s="117" t="s">
        <v>24</v>
      </c>
      <c r="B14" s="118" t="s">
        <v>9</v>
      </c>
      <c r="C14" s="119" t="s">
        <v>7</v>
      </c>
      <c r="D14" s="126" t="s">
        <v>8</v>
      </c>
      <c r="E14" s="120" t="s">
        <v>26</v>
      </c>
    </row>
    <row r="15" spans="1:5" x14ac:dyDescent="0.25">
      <c r="A15" s="60" t="s">
        <v>54</v>
      </c>
      <c r="B15" s="53" t="s">
        <v>106</v>
      </c>
      <c r="C15" s="54"/>
      <c r="D15" s="64">
        <v>229000</v>
      </c>
      <c r="E15" s="81" t="s">
        <v>113</v>
      </c>
    </row>
    <row r="16" spans="1:5" x14ac:dyDescent="0.25">
      <c r="A16" s="60" t="s">
        <v>54</v>
      </c>
      <c r="B16" s="53" t="s">
        <v>135</v>
      </c>
      <c r="C16" s="54"/>
      <c r="D16" s="65">
        <v>345000</v>
      </c>
      <c r="E16" s="82" t="s">
        <v>114</v>
      </c>
    </row>
    <row r="17" spans="1:5" x14ac:dyDescent="0.25">
      <c r="A17" s="60" t="s">
        <v>55</v>
      </c>
      <c r="B17" s="53" t="s">
        <v>107</v>
      </c>
      <c r="C17" s="54"/>
      <c r="D17" s="65">
        <v>2500000</v>
      </c>
      <c r="E17" s="82" t="s">
        <v>130</v>
      </c>
    </row>
    <row r="18" spans="1:5" x14ac:dyDescent="0.25">
      <c r="A18" s="60" t="s">
        <v>55</v>
      </c>
      <c r="B18" s="53" t="s">
        <v>108</v>
      </c>
      <c r="C18" s="54"/>
      <c r="D18" s="65">
        <v>1000000</v>
      </c>
      <c r="E18" s="82" t="s">
        <v>131</v>
      </c>
    </row>
    <row r="19" spans="1:5" x14ac:dyDescent="0.25">
      <c r="A19" s="60" t="s">
        <v>56</v>
      </c>
      <c r="B19" s="53" t="s">
        <v>109</v>
      </c>
      <c r="C19" s="54"/>
      <c r="D19" s="65">
        <v>0</v>
      </c>
      <c r="E19" s="82"/>
    </row>
    <row r="20" spans="1:5" x14ac:dyDescent="0.25">
      <c r="A20" s="60" t="s">
        <v>57</v>
      </c>
      <c r="B20" s="53" t="s">
        <v>110</v>
      </c>
      <c r="C20" s="54" t="s">
        <v>102</v>
      </c>
      <c r="D20" s="65">
        <v>400500</v>
      </c>
      <c r="E20" s="82"/>
    </row>
    <row r="21" spans="1:5" x14ac:dyDescent="0.25">
      <c r="A21" s="60" t="s">
        <v>58</v>
      </c>
      <c r="B21" s="53" t="s">
        <v>105</v>
      </c>
      <c r="C21" s="54" t="s">
        <v>102</v>
      </c>
      <c r="D21" s="65">
        <v>4500000</v>
      </c>
      <c r="E21" s="82"/>
    </row>
    <row r="22" spans="1:5" ht="30" x14ac:dyDescent="0.25">
      <c r="A22" s="60" t="s">
        <v>59</v>
      </c>
      <c r="B22" s="53" t="s">
        <v>111</v>
      </c>
      <c r="C22" s="54"/>
      <c r="D22" s="65">
        <v>750000</v>
      </c>
      <c r="E22" s="82" t="s">
        <v>112</v>
      </c>
    </row>
    <row r="23" spans="1:5" x14ac:dyDescent="0.25">
      <c r="A23" s="60"/>
      <c r="B23" s="53"/>
      <c r="C23" s="54"/>
      <c r="D23" s="65"/>
      <c r="E23" s="82"/>
    </row>
    <row r="24" spans="1:5" ht="15.75" thickBot="1" x14ac:dyDescent="0.3">
      <c r="A24" s="61"/>
      <c r="B24" s="55"/>
      <c r="C24" s="54"/>
      <c r="D24" s="66"/>
      <c r="E24" s="84"/>
    </row>
    <row r="25" spans="1:5" ht="15.75" thickBot="1" x14ac:dyDescent="0.3">
      <c r="A25" s="23" t="str">
        <f>CONCATENATE("Total Other State Agency Financial Support for Fiscal Year Ending June 30, ",'Getting Started'!B$4+1)</f>
        <v>Total Other State Agency Financial Support for Fiscal Year Ending June 30, 2017</v>
      </c>
      <c r="B25" s="37"/>
      <c r="C25" s="24"/>
      <c r="D25" s="27">
        <f>SUM(D15:D24)</f>
        <v>9724500</v>
      </c>
    </row>
    <row r="26" spans="1:5" ht="15.75" thickBot="1" x14ac:dyDescent="0.3">
      <c r="A26" s="38"/>
      <c r="B26" s="25"/>
      <c r="C26" s="36"/>
      <c r="D26" s="39"/>
    </row>
    <row r="27" spans="1:5" ht="21.75" thickBot="1" x14ac:dyDescent="0.3">
      <c r="A27" s="26" t="str">
        <f>CONCATENATE("Total State Financial Support for Fiscal Year Ending June 30, ",'Getting Started'!B$4+1)</f>
        <v>Total State Financial Support for Fiscal Year Ending June 30, 2017</v>
      </c>
      <c r="B27" s="25"/>
      <c r="C27" s="37"/>
      <c r="D27" s="22">
        <f>SUM(D11,D25)</f>
        <v>112828932</v>
      </c>
    </row>
  </sheetData>
  <sheetProtection password="CAC1" sheet="1" objects="1" scenarios="1"/>
  <phoneticPr fontId="5" type="noConversion"/>
  <dataValidations count="3">
    <dataValidation showErrorMessage="1" errorTitle="Activity Error" error="Please select an activity from the drop-down menu.  If the activity does not appear, first add it to the list on Activity List worksheet and then select from the drop-down menu here." sqref="B15:B24 B4:B10" xr:uid="{00000000-0002-0000-0500-000000000000}"/>
    <dataValidation type="decimal" operator="greaterThanOrEqual" allowBlank="1" showInputMessage="1" showErrorMessage="1" errorTitle="Number Error" error="You must input a number greater than or equal to 0." sqref="D4:D10 D15:D24" xr:uid="{00000000-0002-0000-0500-000001000000}">
      <formula1>0</formula1>
    </dataValidation>
    <dataValidation operator="greaterThanOrEqual" allowBlank="1" showInputMessage="1" showErrorMessage="1" errorTitle="Number Error" error="You must input a number greater than or equal to 0." sqref="E1:E1048576" xr:uid="{00000000-0002-0000-0500-000002000000}"/>
  </dataValidations>
  <pageMargins left="0" right="1.45" top="0.75" bottom="0.75" header="0.3" footer="0.3"/>
  <pageSetup scale="49" fitToHeight="2" orientation="landscape"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'Contact Information'!$A$3:$A$12</xm:f>
          </x14:formula1>
          <xm:sqref>A4:A10</xm:sqref>
        </x14:dataValidation>
        <x14:dataValidation type="list" allowBlank="1" showInputMessage="1" showErrorMessage="1" xr:uid="{00000000-0002-0000-0500-000004000000}">
          <x14:formula1>
            <xm:f>'Contact Information'!$A$16:$A$30</xm:f>
          </x14:formula1>
          <xm:sqref>A15:A24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E27"/>
  <sheetViews>
    <sheetView topLeftCell="B1" zoomScale="91" zoomScaleNormal="91" zoomScalePageLayoutView="91" workbookViewId="0">
      <selection activeCell="E6" sqref="E6"/>
    </sheetView>
  </sheetViews>
  <sheetFormatPr defaultColWidth="9.140625" defaultRowHeight="15" x14ac:dyDescent="0.25"/>
  <cols>
    <col min="1" max="1" width="58.7109375" style="62" customWidth="1"/>
    <col min="2" max="2" width="38.7109375" style="62" customWidth="1"/>
    <col min="3" max="3" width="58.7109375" style="62" customWidth="1"/>
    <col min="4" max="4" width="22.7109375" style="62" customWidth="1"/>
    <col min="5" max="5" width="85.140625" style="62" customWidth="1"/>
    <col min="6" max="16384" width="9.140625" style="62"/>
  </cols>
  <sheetData>
    <row r="1" spans="1:5" ht="19.5" thickBot="1" x14ac:dyDescent="0.3">
      <c r="A1" s="68" t="str">
        <f>CONCATENATE("Worksheet to Enter Maintenance of State Financial Support Amounts for State Fiscal Year (SFY) ",'Getting Started'!B4+1)</f>
        <v>Worksheet to Enter Maintenance of State Financial Support Amounts for State Fiscal Year (SFY) 2017</v>
      </c>
      <c r="B1" s="67"/>
      <c r="C1" s="67"/>
      <c r="D1" s="67"/>
      <c r="E1" s="63"/>
    </row>
    <row r="2" spans="1:5" ht="20.65" customHeight="1" x14ac:dyDescent="0.25">
      <c r="A2" s="112" t="s">
        <v>22</v>
      </c>
      <c r="B2" s="113"/>
      <c r="C2" s="114"/>
      <c r="D2" s="115"/>
      <c r="E2" s="127"/>
    </row>
    <row r="3" spans="1:5" s="121" customFormat="1" x14ac:dyDescent="0.25">
      <c r="A3" s="117" t="s">
        <v>14</v>
      </c>
      <c r="B3" s="118" t="s">
        <v>9</v>
      </c>
      <c r="C3" s="119" t="s">
        <v>7</v>
      </c>
      <c r="D3" s="119" t="s">
        <v>8</v>
      </c>
      <c r="E3" s="128" t="s">
        <v>26</v>
      </c>
    </row>
    <row r="4" spans="1:5" ht="14.65" customHeight="1" x14ac:dyDescent="0.25">
      <c r="A4" s="60" t="s">
        <v>44</v>
      </c>
      <c r="B4" s="53" t="s">
        <v>101</v>
      </c>
      <c r="C4" s="54" t="s">
        <v>102</v>
      </c>
      <c r="D4" s="64">
        <v>99108294</v>
      </c>
      <c r="E4" s="81" t="s">
        <v>128</v>
      </c>
    </row>
    <row r="5" spans="1:5" x14ac:dyDescent="0.25">
      <c r="A5" s="60" t="s">
        <v>44</v>
      </c>
      <c r="B5" s="53" t="s">
        <v>101</v>
      </c>
      <c r="C5" s="54" t="s">
        <v>103</v>
      </c>
      <c r="D5" s="65">
        <v>1350000</v>
      </c>
      <c r="E5" s="82" t="s">
        <v>129</v>
      </c>
    </row>
    <row r="6" spans="1:5" ht="30" x14ac:dyDescent="0.25">
      <c r="A6" s="60" t="s">
        <v>44</v>
      </c>
      <c r="B6" s="53" t="s">
        <v>101</v>
      </c>
      <c r="C6" s="54" t="s">
        <v>136</v>
      </c>
      <c r="D6" s="65">
        <v>2500000</v>
      </c>
      <c r="E6" s="82" t="s">
        <v>137</v>
      </c>
    </row>
    <row r="7" spans="1:5" ht="13.9" customHeight="1" x14ac:dyDescent="0.25">
      <c r="A7" s="60" t="s">
        <v>46</v>
      </c>
      <c r="B7" s="53" t="s">
        <v>105</v>
      </c>
      <c r="C7" s="54" t="s">
        <v>132</v>
      </c>
      <c r="D7" s="65">
        <v>4000000</v>
      </c>
      <c r="E7" s="85" t="s">
        <v>133</v>
      </c>
    </row>
    <row r="8" spans="1:5" ht="30" x14ac:dyDescent="0.25">
      <c r="A8" s="60" t="s">
        <v>46</v>
      </c>
      <c r="B8" s="53" t="s">
        <v>115</v>
      </c>
      <c r="C8" s="54"/>
      <c r="D8" s="65">
        <v>150000</v>
      </c>
      <c r="E8" s="85" t="s">
        <v>134</v>
      </c>
    </row>
    <row r="9" spans="1:5" x14ac:dyDescent="0.25">
      <c r="A9" s="60"/>
      <c r="B9" s="53"/>
      <c r="C9" s="54"/>
      <c r="D9" s="65"/>
      <c r="E9" s="85"/>
    </row>
    <row r="10" spans="1:5" ht="15.75" thickBot="1" x14ac:dyDescent="0.3">
      <c r="A10" s="61"/>
      <c r="B10" s="55"/>
      <c r="C10" s="54"/>
      <c r="D10" s="65"/>
      <c r="E10" s="86"/>
    </row>
    <row r="11" spans="1:5" ht="15.75" thickBot="1" x14ac:dyDescent="0.3">
      <c r="A11" s="23" t="str">
        <f>CONCATENATE("Total SEA Financial Support for Fiscal Year Ending June 30, ",'Getting Started'!B$4+2)</f>
        <v>Total SEA Financial Support for Fiscal Year Ending June 30, 2018</v>
      </c>
      <c r="B11" s="37"/>
      <c r="C11" s="24"/>
      <c r="D11" s="27">
        <f>SUM(D4:D10)</f>
        <v>107108294</v>
      </c>
    </row>
    <row r="12" spans="1:5" ht="36" customHeight="1" thickBot="1" x14ac:dyDescent="0.3">
      <c r="A12" s="1"/>
      <c r="B12" s="5"/>
      <c r="C12" s="21"/>
      <c r="D12" s="21"/>
    </row>
    <row r="13" spans="1:5" ht="18.75" x14ac:dyDescent="0.25">
      <c r="A13" s="122" t="s">
        <v>23</v>
      </c>
      <c r="B13" s="123"/>
      <c r="C13" s="124"/>
      <c r="D13" s="124"/>
      <c r="E13" s="127"/>
    </row>
    <row r="14" spans="1:5" s="121" customFormat="1" x14ac:dyDescent="0.25">
      <c r="A14" s="117" t="s">
        <v>24</v>
      </c>
      <c r="B14" s="118" t="s">
        <v>9</v>
      </c>
      <c r="C14" s="119" t="s">
        <v>7</v>
      </c>
      <c r="D14" s="126" t="s">
        <v>8</v>
      </c>
      <c r="E14" s="128" t="s">
        <v>26</v>
      </c>
    </row>
    <row r="15" spans="1:5" x14ac:dyDescent="0.25">
      <c r="A15" s="60" t="s">
        <v>54</v>
      </c>
      <c r="B15" s="53" t="s">
        <v>106</v>
      </c>
      <c r="C15" s="54"/>
      <c r="D15" s="64">
        <v>229000</v>
      </c>
      <c r="E15" s="81" t="s">
        <v>113</v>
      </c>
    </row>
    <row r="16" spans="1:5" x14ac:dyDescent="0.25">
      <c r="A16" s="60" t="s">
        <v>54</v>
      </c>
      <c r="B16" s="53" t="s">
        <v>135</v>
      </c>
      <c r="C16" s="54"/>
      <c r="D16" s="65">
        <v>345000</v>
      </c>
      <c r="E16" s="82" t="s">
        <v>114</v>
      </c>
    </row>
    <row r="17" spans="1:5" x14ac:dyDescent="0.25">
      <c r="A17" s="60" t="s">
        <v>55</v>
      </c>
      <c r="B17" s="53" t="s">
        <v>107</v>
      </c>
      <c r="C17" s="54"/>
      <c r="D17" s="65">
        <v>2500000</v>
      </c>
      <c r="E17" s="82" t="s">
        <v>130</v>
      </c>
    </row>
    <row r="18" spans="1:5" x14ac:dyDescent="0.25">
      <c r="A18" s="60" t="s">
        <v>55</v>
      </c>
      <c r="B18" s="53" t="s">
        <v>108</v>
      </c>
      <c r="C18" s="54"/>
      <c r="D18" s="65">
        <v>1000000</v>
      </c>
      <c r="E18" s="82" t="s">
        <v>131</v>
      </c>
    </row>
    <row r="19" spans="1:5" x14ac:dyDescent="0.25">
      <c r="A19" s="60" t="s">
        <v>56</v>
      </c>
      <c r="B19" s="53" t="s">
        <v>109</v>
      </c>
      <c r="C19" s="54"/>
      <c r="D19" s="65">
        <v>0</v>
      </c>
      <c r="E19" s="82"/>
    </row>
    <row r="20" spans="1:5" x14ac:dyDescent="0.25">
      <c r="A20" s="60" t="s">
        <v>57</v>
      </c>
      <c r="B20" s="53" t="s">
        <v>110</v>
      </c>
      <c r="C20" s="54" t="s">
        <v>102</v>
      </c>
      <c r="D20" s="65">
        <v>400500</v>
      </c>
      <c r="E20" s="82"/>
    </row>
    <row r="21" spans="1:5" x14ac:dyDescent="0.25">
      <c r="A21" s="60" t="s">
        <v>58</v>
      </c>
      <c r="B21" s="53" t="s">
        <v>105</v>
      </c>
      <c r="C21" s="54" t="s">
        <v>102</v>
      </c>
      <c r="D21" s="65">
        <v>4500000</v>
      </c>
      <c r="E21" s="82"/>
    </row>
    <row r="22" spans="1:5" ht="30" x14ac:dyDescent="0.25">
      <c r="A22" s="60" t="s">
        <v>59</v>
      </c>
      <c r="B22" s="53" t="s">
        <v>111</v>
      </c>
      <c r="C22" s="54"/>
      <c r="D22" s="65">
        <v>750000</v>
      </c>
      <c r="E22" s="82" t="s">
        <v>112</v>
      </c>
    </row>
    <row r="23" spans="1:5" x14ac:dyDescent="0.25">
      <c r="A23" s="60"/>
      <c r="B23" s="53"/>
      <c r="C23" s="54"/>
      <c r="D23" s="65"/>
      <c r="E23" s="85"/>
    </row>
    <row r="24" spans="1:5" ht="15.75" thickBot="1" x14ac:dyDescent="0.3">
      <c r="A24" s="61"/>
      <c r="B24" s="55"/>
      <c r="C24" s="54"/>
      <c r="D24" s="66"/>
      <c r="E24" s="87"/>
    </row>
    <row r="25" spans="1:5" ht="15.75" thickBot="1" x14ac:dyDescent="0.3">
      <c r="A25" s="23" t="str">
        <f>CONCATENATE("Total Other State Agency Financial Support for Fiscal Year Ending June 30, ",'Getting Started'!B$4+2)</f>
        <v>Total Other State Agency Financial Support for Fiscal Year Ending June 30, 2018</v>
      </c>
      <c r="B25" s="37"/>
      <c r="C25" s="24"/>
      <c r="D25" s="27">
        <f>SUM(D15:D24)</f>
        <v>9724500</v>
      </c>
    </row>
    <row r="26" spans="1:5" ht="15.75" thickBot="1" x14ac:dyDescent="0.3">
      <c r="A26" s="38"/>
      <c r="B26" s="25"/>
      <c r="C26" s="36"/>
      <c r="D26" s="39"/>
    </row>
    <row r="27" spans="1:5" ht="21.75" thickBot="1" x14ac:dyDescent="0.3">
      <c r="A27" s="26" t="str">
        <f>CONCATENATE("Total State Financial Support for Fiscal Year Ending June 30, ",'Getting Started'!B$4+2)</f>
        <v>Total State Financial Support for Fiscal Year Ending June 30, 2018</v>
      </c>
      <c r="B27" s="25"/>
      <c r="C27" s="37"/>
      <c r="D27" s="22">
        <f>SUM(D11,D25)</f>
        <v>116832794</v>
      </c>
    </row>
  </sheetData>
  <sheetProtection password="CAC1" sheet="1" objects="1" scenarios="1"/>
  <dataValidations count="3">
    <dataValidation showErrorMessage="1" errorTitle="Activity Error" error="Please select an activity from the drop-down menu.  If the activity does not appear, first add it to the list on Activity List worksheet and then select from the drop-down menu here." sqref="B15:B24 B4:B10" xr:uid="{00000000-0002-0000-0600-000000000000}"/>
    <dataValidation type="decimal" operator="greaterThanOrEqual" allowBlank="1" showInputMessage="1" showErrorMessage="1" errorTitle="Number Error" error="You must input a number greater than or equal to 0." sqref="D4:D10 D15:D24" xr:uid="{00000000-0002-0000-0600-000001000000}">
      <formula1>0</formula1>
    </dataValidation>
    <dataValidation operator="greaterThanOrEqual" allowBlank="1" showInputMessage="1" showErrorMessage="1" errorTitle="Number Error" error="You must input a number greater than or equal to 0." sqref="E1:E1048576" xr:uid="{00000000-0002-0000-0600-000002000000}"/>
  </dataValidations>
  <pageMargins left="0" right="1.45" top="0.75" bottom="0.75" header="0.3" footer="0.3"/>
  <pageSetup scale="49" fitToHeight="2" orientation="landscape"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'Contact Information'!$A$16:$A$30</xm:f>
          </x14:formula1>
          <xm:sqref>A15:A24</xm:sqref>
        </x14:dataValidation>
        <x14:dataValidation type="list" allowBlank="1" showInputMessage="1" showErrorMessage="1" xr:uid="{00000000-0002-0000-0600-000004000000}">
          <x14:formula1>
            <xm:f>'Contact Information'!$A$3:$A$12</xm:f>
          </x14:formula1>
          <xm:sqref>A4:A10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E27"/>
  <sheetViews>
    <sheetView topLeftCell="B1" zoomScale="91" zoomScaleNormal="91" zoomScalePageLayoutView="91" workbookViewId="0">
      <selection activeCell="E6" sqref="E6"/>
    </sheetView>
  </sheetViews>
  <sheetFormatPr defaultColWidth="9.140625" defaultRowHeight="15" x14ac:dyDescent="0.25"/>
  <cols>
    <col min="1" max="1" width="58.7109375" style="62" customWidth="1"/>
    <col min="2" max="2" width="38.7109375" style="62" customWidth="1"/>
    <col min="3" max="3" width="58.7109375" style="62" customWidth="1"/>
    <col min="4" max="4" width="22.7109375" style="62" customWidth="1"/>
    <col min="5" max="5" width="85.28515625" style="62" customWidth="1"/>
    <col min="6" max="16384" width="9.140625" style="62"/>
  </cols>
  <sheetData>
    <row r="1" spans="1:5" ht="19.5" thickBot="1" x14ac:dyDescent="0.3">
      <c r="A1" s="68" t="str">
        <f>CONCATENATE("Worksheet to Enter Maintenance of State Financial Support Amounts for State Fiscal Year (SFY) ",'Getting Started'!B4+2)</f>
        <v>Worksheet to Enter Maintenance of State Financial Support Amounts for State Fiscal Year (SFY) 2018</v>
      </c>
      <c r="B1" s="67"/>
      <c r="C1" s="67"/>
      <c r="D1" s="67"/>
      <c r="E1" s="63"/>
    </row>
    <row r="2" spans="1:5" ht="20.65" customHeight="1" x14ac:dyDescent="0.25">
      <c r="A2" s="112" t="s">
        <v>22</v>
      </c>
      <c r="B2" s="113"/>
      <c r="C2" s="114"/>
      <c r="D2" s="115"/>
      <c r="E2" s="127"/>
    </row>
    <row r="3" spans="1:5" s="121" customFormat="1" x14ac:dyDescent="0.25">
      <c r="A3" s="117" t="s">
        <v>14</v>
      </c>
      <c r="B3" s="118" t="s">
        <v>9</v>
      </c>
      <c r="C3" s="119" t="s">
        <v>7</v>
      </c>
      <c r="D3" s="119" t="s">
        <v>8</v>
      </c>
      <c r="E3" s="128" t="s">
        <v>26</v>
      </c>
    </row>
    <row r="4" spans="1:5" ht="14.65" customHeight="1" x14ac:dyDescent="0.25">
      <c r="A4" s="60" t="s">
        <v>44</v>
      </c>
      <c r="B4" s="53" t="s">
        <v>101</v>
      </c>
      <c r="C4" s="54" t="s">
        <v>102</v>
      </c>
      <c r="D4" s="64">
        <v>99432335</v>
      </c>
      <c r="E4" s="81" t="s">
        <v>128</v>
      </c>
    </row>
    <row r="5" spans="1:5" x14ac:dyDescent="0.25">
      <c r="A5" s="60" t="s">
        <v>44</v>
      </c>
      <c r="B5" s="53" t="s">
        <v>101</v>
      </c>
      <c r="C5" s="54" t="s">
        <v>103</v>
      </c>
      <c r="D5" s="65">
        <v>1350000</v>
      </c>
      <c r="E5" s="82" t="s">
        <v>129</v>
      </c>
    </row>
    <row r="6" spans="1:5" ht="30" x14ac:dyDescent="0.25">
      <c r="A6" s="60" t="s">
        <v>44</v>
      </c>
      <c r="B6" s="53" t="s">
        <v>101</v>
      </c>
      <c r="C6" s="54" t="s">
        <v>136</v>
      </c>
      <c r="D6" s="65">
        <v>2500000</v>
      </c>
      <c r="E6" s="82" t="s">
        <v>137</v>
      </c>
    </row>
    <row r="7" spans="1:5" ht="13.9" customHeight="1" x14ac:dyDescent="0.25">
      <c r="A7" s="60" t="s">
        <v>46</v>
      </c>
      <c r="B7" s="53" t="s">
        <v>105</v>
      </c>
      <c r="C7" s="54" t="s">
        <v>132</v>
      </c>
      <c r="D7" s="65">
        <v>4000000</v>
      </c>
      <c r="E7" s="85" t="s">
        <v>133</v>
      </c>
    </row>
    <row r="8" spans="1:5" ht="30" x14ac:dyDescent="0.25">
      <c r="A8" s="60" t="s">
        <v>46</v>
      </c>
      <c r="B8" s="53" t="s">
        <v>115</v>
      </c>
      <c r="C8" s="54"/>
      <c r="D8" s="65">
        <v>150000</v>
      </c>
      <c r="E8" s="85" t="s">
        <v>134</v>
      </c>
    </row>
    <row r="9" spans="1:5" x14ac:dyDescent="0.25">
      <c r="A9" s="60"/>
      <c r="B9" s="53"/>
      <c r="C9" s="54"/>
      <c r="D9" s="65"/>
      <c r="E9" s="85"/>
    </row>
    <row r="10" spans="1:5" ht="15.75" thickBot="1" x14ac:dyDescent="0.3">
      <c r="A10" s="61"/>
      <c r="B10" s="55"/>
      <c r="C10" s="54"/>
      <c r="D10" s="65"/>
      <c r="E10" s="86"/>
    </row>
    <row r="11" spans="1:5" ht="15.75" thickBot="1" x14ac:dyDescent="0.3">
      <c r="A11" s="23" t="str">
        <f>CONCATENATE("Total SEA Financial Support for Fiscal Year Ending June 30, ",'Getting Started'!B$4+3)</f>
        <v>Total SEA Financial Support for Fiscal Year Ending June 30, 2019</v>
      </c>
      <c r="B11" s="37"/>
      <c r="C11" s="24"/>
      <c r="D11" s="27">
        <f>SUM(D4:D10)</f>
        <v>107432335</v>
      </c>
    </row>
    <row r="12" spans="1:5" ht="36" customHeight="1" thickBot="1" x14ac:dyDescent="0.3">
      <c r="A12" s="1"/>
      <c r="B12" s="5"/>
      <c r="C12" s="21"/>
      <c r="D12" s="21"/>
    </row>
    <row r="13" spans="1:5" ht="18.75" x14ac:dyDescent="0.25">
      <c r="A13" s="122" t="s">
        <v>23</v>
      </c>
      <c r="B13" s="123"/>
      <c r="C13" s="124"/>
      <c r="D13" s="124"/>
      <c r="E13" s="127"/>
    </row>
    <row r="14" spans="1:5" s="121" customFormat="1" x14ac:dyDescent="0.25">
      <c r="A14" s="117" t="s">
        <v>24</v>
      </c>
      <c r="B14" s="118" t="s">
        <v>9</v>
      </c>
      <c r="C14" s="119" t="s">
        <v>7</v>
      </c>
      <c r="D14" s="126" t="s">
        <v>8</v>
      </c>
      <c r="E14" s="128" t="s">
        <v>26</v>
      </c>
    </row>
    <row r="15" spans="1:5" x14ac:dyDescent="0.25">
      <c r="A15" s="60" t="s">
        <v>54</v>
      </c>
      <c r="B15" s="53" t="s">
        <v>106</v>
      </c>
      <c r="C15" s="54"/>
      <c r="D15" s="64">
        <v>229000</v>
      </c>
      <c r="E15" s="81" t="s">
        <v>113</v>
      </c>
    </row>
    <row r="16" spans="1:5" x14ac:dyDescent="0.25">
      <c r="A16" s="60" t="s">
        <v>54</v>
      </c>
      <c r="B16" s="53" t="s">
        <v>135</v>
      </c>
      <c r="C16" s="54"/>
      <c r="D16" s="65">
        <v>345000</v>
      </c>
      <c r="E16" s="82" t="s">
        <v>114</v>
      </c>
    </row>
    <row r="17" spans="1:5" x14ac:dyDescent="0.25">
      <c r="A17" s="60" t="s">
        <v>55</v>
      </c>
      <c r="B17" s="53" t="s">
        <v>107</v>
      </c>
      <c r="C17" s="54"/>
      <c r="D17" s="65">
        <v>2500000</v>
      </c>
      <c r="E17" s="82" t="s">
        <v>130</v>
      </c>
    </row>
    <row r="18" spans="1:5" x14ac:dyDescent="0.25">
      <c r="A18" s="60" t="s">
        <v>55</v>
      </c>
      <c r="B18" s="53" t="s">
        <v>108</v>
      </c>
      <c r="C18" s="54"/>
      <c r="D18" s="65">
        <v>1000000</v>
      </c>
      <c r="E18" s="82" t="s">
        <v>131</v>
      </c>
    </row>
    <row r="19" spans="1:5" x14ac:dyDescent="0.25">
      <c r="A19" s="60" t="s">
        <v>56</v>
      </c>
      <c r="B19" s="53" t="s">
        <v>109</v>
      </c>
      <c r="C19" s="54"/>
      <c r="D19" s="65">
        <v>0</v>
      </c>
      <c r="E19" s="82"/>
    </row>
    <row r="20" spans="1:5" x14ac:dyDescent="0.25">
      <c r="A20" s="60" t="s">
        <v>57</v>
      </c>
      <c r="B20" s="53" t="s">
        <v>110</v>
      </c>
      <c r="C20" s="54" t="s">
        <v>102</v>
      </c>
      <c r="D20" s="65">
        <v>400500</v>
      </c>
      <c r="E20" s="82"/>
    </row>
    <row r="21" spans="1:5" x14ac:dyDescent="0.25">
      <c r="A21" s="60" t="s">
        <v>58</v>
      </c>
      <c r="B21" s="53" t="s">
        <v>105</v>
      </c>
      <c r="C21" s="54" t="s">
        <v>102</v>
      </c>
      <c r="D21" s="65">
        <v>4500000</v>
      </c>
      <c r="E21" s="82"/>
    </row>
    <row r="22" spans="1:5" ht="30" x14ac:dyDescent="0.25">
      <c r="A22" s="60" t="s">
        <v>59</v>
      </c>
      <c r="B22" s="53" t="s">
        <v>111</v>
      </c>
      <c r="C22" s="54"/>
      <c r="D22" s="65">
        <v>750000</v>
      </c>
      <c r="E22" s="82" t="s">
        <v>112</v>
      </c>
    </row>
    <row r="23" spans="1:5" x14ac:dyDescent="0.25">
      <c r="A23" s="60"/>
      <c r="B23" s="53"/>
      <c r="C23" s="54"/>
      <c r="D23" s="65"/>
      <c r="E23" s="85"/>
    </row>
    <row r="24" spans="1:5" ht="15.75" thickBot="1" x14ac:dyDescent="0.3">
      <c r="A24" s="61"/>
      <c r="B24" s="55"/>
      <c r="C24" s="54"/>
      <c r="D24" s="66"/>
      <c r="E24" s="87"/>
    </row>
    <row r="25" spans="1:5" ht="15.75" thickBot="1" x14ac:dyDescent="0.3">
      <c r="A25" s="23" t="str">
        <f>CONCATENATE("Total Other State Agency Financial Support for Fiscal Year Ending June 30, ",'Getting Started'!B$4+3)</f>
        <v>Total Other State Agency Financial Support for Fiscal Year Ending June 30, 2019</v>
      </c>
      <c r="B25" s="37"/>
      <c r="C25" s="24"/>
      <c r="D25" s="27">
        <f>SUM(D15:D24)</f>
        <v>9724500</v>
      </c>
    </row>
    <row r="26" spans="1:5" ht="15.75" thickBot="1" x14ac:dyDescent="0.3">
      <c r="A26" s="38"/>
      <c r="B26" s="25"/>
      <c r="C26" s="36"/>
      <c r="D26" s="39"/>
    </row>
    <row r="27" spans="1:5" ht="21.75" thickBot="1" x14ac:dyDescent="0.3">
      <c r="A27" s="26" t="str">
        <f>CONCATENATE("Total State Financial Support for Fiscal Year Ending June 30, ",'Getting Started'!B$4+3)</f>
        <v>Total State Financial Support for Fiscal Year Ending June 30, 2019</v>
      </c>
      <c r="B27" s="25"/>
      <c r="C27" s="37"/>
      <c r="D27" s="22">
        <f>SUM(D11,D25)</f>
        <v>117156835</v>
      </c>
    </row>
  </sheetData>
  <sheetProtection password="CAC1" sheet="1" objects="1" scenarios="1"/>
  <dataValidations count="3">
    <dataValidation type="decimal" operator="greaterThanOrEqual" allowBlank="1" showInputMessage="1" showErrorMessage="1" errorTitle="Number Error" error="You must input a number greater than or equal to 0." sqref="D4:D10 D15:D24" xr:uid="{00000000-0002-0000-0700-000000000000}">
      <formula1>0</formula1>
    </dataValidation>
    <dataValidation showErrorMessage="1" errorTitle="Activity Error" error="Please select an activity from the drop-down menu.  If the activity does not appear, first add it to the list on Activity List worksheet and then select from the drop-down menu here." sqref="B15:B24 B4:B10" xr:uid="{00000000-0002-0000-0700-000001000000}"/>
    <dataValidation operator="greaterThanOrEqual" allowBlank="1" showInputMessage="1" showErrorMessage="1" errorTitle="Number Error" error="You must input a number greater than or equal to 0." sqref="E1:E1048576" xr:uid="{00000000-0002-0000-0700-000002000000}"/>
  </dataValidations>
  <pageMargins left="0" right="1.45" top="0.75" bottom="0.75" header="0.3" footer="0.3"/>
  <pageSetup scale="49" fitToHeight="2" orientation="landscape"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'Contact Information'!$A$3:$A$12</xm:f>
          </x14:formula1>
          <xm:sqref>A4:A10</xm:sqref>
        </x14:dataValidation>
        <x14:dataValidation type="list" allowBlank="1" showInputMessage="1" showErrorMessage="1" xr:uid="{00000000-0002-0000-0700-000004000000}">
          <x14:formula1>
            <xm:f>'Contact Information'!$A$16:$A$30</xm:f>
          </x14:formula1>
          <xm:sqref>A15:A24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E27"/>
  <sheetViews>
    <sheetView topLeftCell="B1" zoomScale="90" zoomScaleNormal="91" zoomScalePageLayoutView="91" workbookViewId="0">
      <selection activeCell="E6" sqref="E6"/>
    </sheetView>
  </sheetViews>
  <sheetFormatPr defaultColWidth="9.140625" defaultRowHeight="15" x14ac:dyDescent="0.25"/>
  <cols>
    <col min="1" max="1" width="58.7109375" style="62" customWidth="1"/>
    <col min="2" max="2" width="38.7109375" style="62" customWidth="1"/>
    <col min="3" max="3" width="58.7109375" style="62" customWidth="1"/>
    <col min="4" max="4" width="23" style="62" customWidth="1"/>
    <col min="5" max="5" width="86.42578125" style="62" customWidth="1"/>
    <col min="6" max="16384" width="9.140625" style="62"/>
  </cols>
  <sheetData>
    <row r="1" spans="1:5" ht="19.5" thickBot="1" x14ac:dyDescent="0.3">
      <c r="A1" s="68" t="str">
        <f>CONCATENATE("Worksheet to Enter Maintenance of State Financial Support Amounts for State Fiscal Year (SFY) ",'Getting Started'!B4+3)</f>
        <v>Worksheet to Enter Maintenance of State Financial Support Amounts for State Fiscal Year (SFY) 2019</v>
      </c>
      <c r="B1" s="67"/>
      <c r="C1" s="67"/>
      <c r="D1" s="67"/>
      <c r="E1" s="63"/>
    </row>
    <row r="2" spans="1:5" ht="20.65" customHeight="1" x14ac:dyDescent="0.25">
      <c r="A2" s="112" t="s">
        <v>22</v>
      </c>
      <c r="B2" s="113"/>
      <c r="C2" s="114"/>
      <c r="D2" s="115"/>
      <c r="E2" s="127"/>
    </row>
    <row r="3" spans="1:5" s="121" customFormat="1" x14ac:dyDescent="0.25">
      <c r="A3" s="117" t="s">
        <v>14</v>
      </c>
      <c r="B3" s="118" t="s">
        <v>9</v>
      </c>
      <c r="C3" s="119" t="s">
        <v>7</v>
      </c>
      <c r="D3" s="119" t="s">
        <v>8</v>
      </c>
      <c r="E3" s="128" t="s">
        <v>26</v>
      </c>
    </row>
    <row r="4" spans="1:5" ht="14.65" customHeight="1" x14ac:dyDescent="0.25">
      <c r="A4" s="60" t="s">
        <v>44</v>
      </c>
      <c r="B4" s="53" t="s">
        <v>101</v>
      </c>
      <c r="C4" s="54" t="s">
        <v>102</v>
      </c>
      <c r="D4" s="64">
        <v>99432335</v>
      </c>
      <c r="E4" s="81" t="s">
        <v>128</v>
      </c>
    </row>
    <row r="5" spans="1:5" x14ac:dyDescent="0.25">
      <c r="A5" s="60" t="s">
        <v>44</v>
      </c>
      <c r="B5" s="53" t="s">
        <v>101</v>
      </c>
      <c r="C5" s="54" t="s">
        <v>103</v>
      </c>
      <c r="D5" s="65">
        <v>1350000</v>
      </c>
      <c r="E5" s="82" t="s">
        <v>129</v>
      </c>
    </row>
    <row r="6" spans="1:5" ht="30" x14ac:dyDescent="0.25">
      <c r="A6" s="60" t="s">
        <v>44</v>
      </c>
      <c r="B6" s="53" t="s">
        <v>101</v>
      </c>
      <c r="C6" s="54" t="s">
        <v>136</v>
      </c>
      <c r="D6" s="65">
        <v>2500000</v>
      </c>
      <c r="E6" s="82" t="s">
        <v>137</v>
      </c>
    </row>
    <row r="7" spans="1:5" ht="13.9" customHeight="1" x14ac:dyDescent="0.25">
      <c r="A7" s="60" t="s">
        <v>46</v>
      </c>
      <c r="B7" s="53" t="s">
        <v>105</v>
      </c>
      <c r="C7" s="54" t="s">
        <v>116</v>
      </c>
      <c r="D7" s="65">
        <v>4000000</v>
      </c>
      <c r="E7" s="85" t="s">
        <v>133</v>
      </c>
    </row>
    <row r="8" spans="1:5" ht="30" x14ac:dyDescent="0.25">
      <c r="A8" s="60" t="s">
        <v>46</v>
      </c>
      <c r="B8" s="53" t="s">
        <v>115</v>
      </c>
      <c r="C8" s="54"/>
      <c r="D8" s="65">
        <v>150000</v>
      </c>
      <c r="E8" s="85" t="s">
        <v>134</v>
      </c>
    </row>
    <row r="9" spans="1:5" x14ac:dyDescent="0.25">
      <c r="A9" s="60"/>
      <c r="B9" s="53"/>
      <c r="C9" s="54"/>
      <c r="D9" s="65"/>
      <c r="E9" s="85"/>
    </row>
    <row r="10" spans="1:5" ht="15.75" thickBot="1" x14ac:dyDescent="0.3">
      <c r="A10" s="61"/>
      <c r="B10" s="55"/>
      <c r="C10" s="54"/>
      <c r="D10" s="65"/>
      <c r="E10" s="86"/>
    </row>
    <row r="11" spans="1:5" ht="15.75" thickBot="1" x14ac:dyDescent="0.3">
      <c r="A11" s="23" t="str">
        <f>CONCATENATE("Total SEA Financial Support for Fiscal Year Ending June 30, ",'Getting Started'!B$4+4)</f>
        <v>Total SEA Financial Support for Fiscal Year Ending June 30, 2020</v>
      </c>
      <c r="B11" s="37"/>
      <c r="C11" s="24"/>
      <c r="D11" s="27">
        <f>SUM(D4:D10)</f>
        <v>107432335</v>
      </c>
    </row>
    <row r="12" spans="1:5" ht="36" customHeight="1" thickBot="1" x14ac:dyDescent="0.3">
      <c r="A12" s="1"/>
      <c r="B12" s="5"/>
      <c r="C12" s="21"/>
      <c r="D12" s="21"/>
    </row>
    <row r="13" spans="1:5" ht="18.75" x14ac:dyDescent="0.25">
      <c r="A13" s="122" t="s">
        <v>23</v>
      </c>
      <c r="B13" s="123"/>
      <c r="C13" s="124"/>
      <c r="D13" s="124"/>
      <c r="E13" s="127"/>
    </row>
    <row r="14" spans="1:5" s="121" customFormat="1" x14ac:dyDescent="0.25">
      <c r="A14" s="117" t="s">
        <v>24</v>
      </c>
      <c r="B14" s="118" t="s">
        <v>9</v>
      </c>
      <c r="C14" s="119" t="s">
        <v>7</v>
      </c>
      <c r="D14" s="126" t="s">
        <v>8</v>
      </c>
      <c r="E14" s="128" t="s">
        <v>26</v>
      </c>
    </row>
    <row r="15" spans="1:5" x14ac:dyDescent="0.25">
      <c r="A15" s="60" t="s">
        <v>54</v>
      </c>
      <c r="B15" s="53" t="s">
        <v>106</v>
      </c>
      <c r="C15" s="54"/>
      <c r="D15" s="64">
        <v>229000</v>
      </c>
      <c r="E15" s="81" t="s">
        <v>113</v>
      </c>
    </row>
    <row r="16" spans="1:5" x14ac:dyDescent="0.25">
      <c r="A16" s="60" t="s">
        <v>54</v>
      </c>
      <c r="B16" s="53" t="s">
        <v>135</v>
      </c>
      <c r="C16" s="54"/>
      <c r="D16" s="65">
        <v>345000</v>
      </c>
      <c r="E16" s="82" t="s">
        <v>114</v>
      </c>
    </row>
    <row r="17" spans="1:5" x14ac:dyDescent="0.25">
      <c r="A17" s="60" t="s">
        <v>55</v>
      </c>
      <c r="B17" s="53" t="s">
        <v>107</v>
      </c>
      <c r="C17" s="54"/>
      <c r="D17" s="65">
        <v>2500000</v>
      </c>
      <c r="E17" s="82" t="s">
        <v>130</v>
      </c>
    </row>
    <row r="18" spans="1:5" x14ac:dyDescent="0.25">
      <c r="A18" s="60" t="s">
        <v>55</v>
      </c>
      <c r="B18" s="53" t="s">
        <v>108</v>
      </c>
      <c r="C18" s="54"/>
      <c r="D18" s="65">
        <v>1000000</v>
      </c>
      <c r="E18" s="82" t="s">
        <v>131</v>
      </c>
    </row>
    <row r="19" spans="1:5" x14ac:dyDescent="0.25">
      <c r="A19" s="60" t="s">
        <v>56</v>
      </c>
      <c r="B19" s="53" t="s">
        <v>109</v>
      </c>
      <c r="C19" s="54"/>
      <c r="D19" s="65">
        <v>0</v>
      </c>
      <c r="E19" s="82"/>
    </row>
    <row r="20" spans="1:5" x14ac:dyDescent="0.25">
      <c r="A20" s="60" t="s">
        <v>57</v>
      </c>
      <c r="B20" s="53" t="s">
        <v>110</v>
      </c>
      <c r="C20" s="54" t="s">
        <v>102</v>
      </c>
      <c r="D20" s="65">
        <v>400500</v>
      </c>
      <c r="E20" s="82"/>
    </row>
    <row r="21" spans="1:5" x14ac:dyDescent="0.25">
      <c r="A21" s="60" t="s">
        <v>58</v>
      </c>
      <c r="B21" s="53" t="s">
        <v>105</v>
      </c>
      <c r="C21" s="54" t="s">
        <v>102</v>
      </c>
      <c r="D21" s="65">
        <v>4500000</v>
      </c>
      <c r="E21" s="82"/>
    </row>
    <row r="22" spans="1:5" ht="30" x14ac:dyDescent="0.25">
      <c r="A22" s="60" t="s">
        <v>59</v>
      </c>
      <c r="B22" s="53" t="s">
        <v>111</v>
      </c>
      <c r="C22" s="54"/>
      <c r="D22" s="65">
        <v>750000</v>
      </c>
      <c r="E22" s="82" t="s">
        <v>112</v>
      </c>
    </row>
    <row r="23" spans="1:5" x14ac:dyDescent="0.25">
      <c r="A23" s="60"/>
      <c r="B23" s="53"/>
      <c r="C23" s="54"/>
      <c r="D23" s="65"/>
      <c r="E23" s="85"/>
    </row>
    <row r="24" spans="1:5" ht="15.75" thickBot="1" x14ac:dyDescent="0.3">
      <c r="A24" s="61"/>
      <c r="B24" s="55"/>
      <c r="C24" s="54"/>
      <c r="D24" s="66"/>
      <c r="E24" s="87"/>
    </row>
    <row r="25" spans="1:5" ht="15.75" thickBot="1" x14ac:dyDescent="0.3">
      <c r="A25" s="23" t="str">
        <f>CONCATENATE("Total Other State Agency Financial Support for Fiscal Year Ending June 30, ",'Getting Started'!B$4+4)</f>
        <v>Total Other State Agency Financial Support for Fiscal Year Ending June 30, 2020</v>
      </c>
      <c r="B25" s="37"/>
      <c r="C25" s="24"/>
      <c r="D25" s="27">
        <f>SUM(D15:D24)</f>
        <v>9724500</v>
      </c>
    </row>
    <row r="26" spans="1:5" ht="15.75" thickBot="1" x14ac:dyDescent="0.3">
      <c r="A26" s="38"/>
      <c r="B26" s="25"/>
      <c r="C26" s="36"/>
      <c r="D26" s="39"/>
    </row>
    <row r="27" spans="1:5" ht="21.75" thickBot="1" x14ac:dyDescent="0.3">
      <c r="A27" s="26" t="str">
        <f>CONCATENATE("Total State Financial Support for Fiscal Year Ending June 30, ",'Getting Started'!B$4+4)</f>
        <v>Total State Financial Support for Fiscal Year Ending June 30, 2020</v>
      </c>
      <c r="B27" s="25"/>
      <c r="C27" s="37"/>
      <c r="D27" s="22">
        <f>SUM(D11,D25)</f>
        <v>117156835</v>
      </c>
    </row>
  </sheetData>
  <sheetProtection password="CAC1" sheet="1" objects="1" scenarios="1"/>
  <dataValidations count="3">
    <dataValidation showErrorMessage="1" errorTitle="Activity Error" error="Please select an activity from the drop-down menu.  If the activity does not appear, first add it to the list on Activity List worksheet and then select from the drop-down menu here." sqref="B15:B24 B4:B10" xr:uid="{00000000-0002-0000-0800-000000000000}"/>
    <dataValidation type="decimal" operator="greaterThanOrEqual" allowBlank="1" showInputMessage="1" showErrorMessage="1" errorTitle="Number Error" error="You must input a number greater than or equal to 0." sqref="D4:D10 D15:D24" xr:uid="{00000000-0002-0000-0800-000001000000}">
      <formula1>0</formula1>
    </dataValidation>
    <dataValidation operator="greaterThanOrEqual" allowBlank="1" showInputMessage="1" showErrorMessage="1" errorTitle="Number Error" error="You must input a number greater than or equal to 0." sqref="E1:E1048576" xr:uid="{00000000-0002-0000-0800-000002000000}"/>
  </dataValidations>
  <pageMargins left="0" right="1.45" top="0.75" bottom="0.75" header="0.3" footer="0.3"/>
  <pageSetup scale="49" fitToHeight="2" orientation="landscape"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'Contact Information'!$A$16:$A$30</xm:f>
          </x14:formula1>
          <xm:sqref>A15:A24</xm:sqref>
        </x14:dataValidation>
        <x14:dataValidation type="list" allowBlank="1" showInputMessage="1" showErrorMessage="1" xr:uid="{00000000-0002-0000-0800-000004000000}">
          <x14:formula1>
            <xm:f>'Contact Information'!$A$3:$A$12</xm:f>
          </x14:formula1>
          <xm:sqref>A4:A10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1</vt:i4>
      </vt:variant>
    </vt:vector>
  </HeadingPairs>
  <TitlesOfParts>
    <vt:vector size="13" baseType="lpstr">
      <vt:lpstr>Title Page</vt:lpstr>
      <vt:lpstr>Tool Description</vt:lpstr>
      <vt:lpstr>Tool Instructions</vt:lpstr>
      <vt:lpstr>Getting Started</vt:lpstr>
      <vt:lpstr>Contact Information</vt:lpstr>
      <vt:lpstr>Year 1</vt:lpstr>
      <vt:lpstr>Year 2</vt:lpstr>
      <vt:lpstr>Year 3</vt:lpstr>
      <vt:lpstr>Year 4</vt:lpstr>
      <vt:lpstr>Year 5</vt:lpstr>
      <vt:lpstr>Table - Summary</vt:lpstr>
      <vt:lpstr>Hidden tab</vt:lpstr>
      <vt:lpstr>Chart - Total MFS Years 1 to 5</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MFS-DCRTSample.xlsx</dc:title>
  <dc:creator>CIFR</dc:creator>
  <cp:keywords>MFS, DCRT, Fiscal Monitoring, CIFR, IDEA, Sample</cp:keywords>
  <cp:lastModifiedBy>Laura Johnson</cp:lastModifiedBy>
  <cp:lastPrinted>2015-09-08T21:08:31Z</cp:lastPrinted>
  <dcterms:created xsi:type="dcterms:W3CDTF">2015-03-04T00:42:29Z</dcterms:created>
  <dcterms:modified xsi:type="dcterms:W3CDTF">2020-03-06T21:48:24Z</dcterms:modified>
</cp:coreProperties>
</file>